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autoCompressPictures="0"/>
  <mc:AlternateContent xmlns:mc="http://schemas.openxmlformats.org/markup-compatibility/2006">
    <mc:Choice Requires="x15">
      <x15ac:absPath xmlns:x15ac="http://schemas.microsoft.com/office/spreadsheetml/2010/11/ac" url="F:\Marketing\Content &amp; Offers\Calculators\"/>
    </mc:Choice>
  </mc:AlternateContent>
  <bookViews>
    <workbookView xWindow="1695" yWindow="75" windowWidth="23415" windowHeight="15060"/>
  </bookViews>
  <sheets>
    <sheet name="Calculator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I25" i="1"/>
  <c r="I24" i="1"/>
  <c r="I23" i="1"/>
  <c r="I21" i="1"/>
  <c r="I22" i="1"/>
  <c r="H22" i="1"/>
  <c r="J22" i="1"/>
  <c r="C13" i="1"/>
  <c r="E26" i="1"/>
  <c r="F15" i="1"/>
  <c r="F16" i="1"/>
  <c r="F17" i="1"/>
  <c r="F13" i="1"/>
  <c r="C14" i="1"/>
  <c r="C15" i="1"/>
  <c r="C16" i="1"/>
  <c r="C17" i="1"/>
  <c r="B22" i="1"/>
  <c r="B23" i="1"/>
  <c r="B24" i="1"/>
  <c r="B25" i="1"/>
  <c r="B14" i="1"/>
  <c r="B15" i="1"/>
  <c r="B16" i="1"/>
  <c r="B17" i="1"/>
  <c r="B21" i="1"/>
  <c r="B13" i="1"/>
  <c r="C22" i="1"/>
  <c r="C23" i="1"/>
  <c r="C24" i="1"/>
  <c r="C25" i="1"/>
  <c r="H23" i="1"/>
  <c r="H24" i="1"/>
  <c r="J24" i="1"/>
  <c r="H25" i="1"/>
  <c r="H21" i="1"/>
  <c r="H26" i="1"/>
  <c r="D26" i="1"/>
  <c r="F26" i="1"/>
  <c r="G26" i="1"/>
  <c r="K9" i="1"/>
  <c r="D17" i="1"/>
  <c r="D10" i="1"/>
  <c r="E10" i="1"/>
  <c r="F10" i="1"/>
  <c r="G10" i="1"/>
  <c r="H10" i="1"/>
  <c r="I10" i="1"/>
  <c r="J10" i="1"/>
  <c r="C10" i="1"/>
  <c r="K6" i="1"/>
  <c r="D14" i="1"/>
  <c r="K7" i="1"/>
  <c r="D15" i="1"/>
  <c r="K8" i="1"/>
  <c r="K5" i="1"/>
  <c r="D13" i="1"/>
  <c r="E13" i="1"/>
  <c r="I18" i="1"/>
  <c r="C21" i="1"/>
  <c r="J21" i="1"/>
  <c r="K22" i="1"/>
  <c r="E17" i="1"/>
  <c r="C26" i="1"/>
  <c r="J23" i="1"/>
  <c r="F18" i="1"/>
  <c r="G15" i="1"/>
  <c r="J25" i="1"/>
  <c r="K10" i="1"/>
  <c r="C18" i="1"/>
  <c r="G13" i="1"/>
  <c r="H13" i="1"/>
  <c r="G17" i="1"/>
  <c r="H17" i="1"/>
  <c r="J17" i="1"/>
  <c r="K17" i="1"/>
  <c r="G14" i="1"/>
  <c r="G16" i="1"/>
  <c r="E15" i="1"/>
  <c r="D16" i="1"/>
  <c r="E14" i="1"/>
  <c r="J26" i="1"/>
  <c r="K25" i="1"/>
  <c r="H15" i="1"/>
  <c r="J15" i="1"/>
  <c r="E16" i="1"/>
  <c r="E18" i="1"/>
  <c r="H14" i="1"/>
  <c r="J14" i="1"/>
  <c r="K14" i="1"/>
  <c r="D18" i="1"/>
  <c r="K24" i="1"/>
  <c r="J13" i="1"/>
  <c r="K21" i="1"/>
  <c r="H16" i="1"/>
  <c r="J16" i="1"/>
  <c r="K16" i="1"/>
  <c r="K23" i="1"/>
  <c r="K26" i="1"/>
  <c r="K15" i="1"/>
  <c r="J18" i="1"/>
  <c r="K13" i="1"/>
  <c r="H18" i="1"/>
  <c r="K18" i="1"/>
</calcChain>
</file>

<file path=xl/sharedStrings.xml><?xml version="1.0" encoding="utf-8"?>
<sst xmlns="http://schemas.openxmlformats.org/spreadsheetml/2006/main" count="44" uniqueCount="38">
  <si>
    <t>Property Description</t>
  </si>
  <si>
    <t>Gross Income</t>
  </si>
  <si>
    <t>Production Taxes</t>
  </si>
  <si>
    <t>Lease Operating Expenses</t>
  </si>
  <si>
    <t>IDC Expense</t>
  </si>
  <si>
    <t>Dry Hole Costs</t>
  </si>
  <si>
    <t>Other Expenses</t>
  </si>
  <si>
    <t>Depreciation</t>
  </si>
  <si>
    <t>Overhead Expenses</t>
  </si>
  <si>
    <t>Net Income</t>
  </si>
  <si>
    <t>Property Number</t>
  </si>
  <si>
    <t>% Depletion</t>
  </si>
  <si>
    <t>% Depletion Limited to Net Income</t>
  </si>
  <si>
    <t>Statutory Depletion</t>
  </si>
  <si>
    <t>Average Daily Production</t>
  </si>
  <si>
    <t>Beginning Reserves</t>
  </si>
  <si>
    <t>Production</t>
  </si>
  <si>
    <t>Ending Reserves</t>
  </si>
  <si>
    <t>Basis</t>
  </si>
  <si>
    <t>Adjusted Basis</t>
  </si>
  <si>
    <t>Cost Depletion Rate</t>
  </si>
  <si>
    <t>Cost Depletion</t>
  </si>
  <si>
    <t>Allowable Depletion</t>
  </si>
  <si>
    <t>Totals</t>
  </si>
  <si>
    <t>Quantity Limitation Rate</t>
  </si>
  <si>
    <t>Percentage Depletion</t>
  </si>
  <si>
    <t>Carry Forward to Next Year</t>
  </si>
  <si>
    <t>Prior Year % Depletion Carryover</t>
  </si>
  <si>
    <t>Total % Depletion</t>
  </si>
  <si>
    <t>Input data in blue fields only.</t>
  </si>
  <si>
    <t>Property A</t>
  </si>
  <si>
    <t>Property B</t>
  </si>
  <si>
    <t>Property C</t>
  </si>
  <si>
    <t>Property D</t>
  </si>
  <si>
    <t>Property E</t>
  </si>
  <si>
    <t>Beginning Accumulated Depletion</t>
  </si>
  <si>
    <t xml:space="preserve"> </t>
  </si>
  <si>
    <t xml:space="preserve">Gray fields have formulas.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</si>
</sst>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0_);_(* \(#,##0.0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164" fontId="1" fillId="0" borderId="3" xfId="1" applyNumberFormat="1" applyFont="1" applyBorder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6" xfId="0" applyBorder="1"/>
    <xf numFmtId="0" fontId="2" fillId="0" borderId="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2" borderId="0" xfId="0" applyFill="1"/>
    <xf numFmtId="164" fontId="1" fillId="2" borderId="7" xfId="1" applyNumberFormat="1" applyFont="1" applyFill="1" applyBorder="1"/>
    <xf numFmtId="164" fontId="1" fillId="2" borderId="11" xfId="1" applyNumberFormat="1" applyFont="1" applyFill="1" applyBorder="1"/>
    <xf numFmtId="165" fontId="0" fillId="0" borderId="0" xfId="0" applyNumberFormat="1"/>
    <xf numFmtId="164" fontId="1" fillId="3" borderId="8" xfId="1" applyNumberFormat="1" applyFont="1" applyFill="1" applyBorder="1"/>
    <xf numFmtId="164" fontId="1" fillId="3" borderId="9" xfId="1" applyNumberFormat="1" applyFont="1" applyFill="1" applyBorder="1"/>
    <xf numFmtId="164" fontId="1" fillId="3" borderId="3" xfId="1" applyNumberFormat="1" applyFont="1" applyFill="1" applyBorder="1"/>
    <xf numFmtId="164" fontId="1" fillId="3" borderId="7" xfId="1" applyNumberFormat="1" applyFont="1" applyFill="1" applyBorder="1"/>
    <xf numFmtId="43" fontId="1" fillId="3" borderId="7" xfId="1" applyNumberFormat="1" applyFont="1" applyFill="1" applyBorder="1"/>
    <xf numFmtId="166" fontId="1" fillId="3" borderId="7" xfId="1" applyNumberFormat="1" applyFont="1" applyFill="1" applyBorder="1"/>
    <xf numFmtId="43" fontId="1" fillId="3" borderId="3" xfId="1" applyNumberFormat="1" applyFont="1" applyFill="1" applyBorder="1"/>
    <xf numFmtId="165" fontId="1" fillId="3" borderId="7" xfId="1" applyNumberFormat="1" applyFont="1" applyFill="1" applyBorder="1"/>
    <xf numFmtId="0" fontId="0" fillId="3" borderId="0" xfId="0" applyFill="1"/>
    <xf numFmtId="0" fontId="3" fillId="0" borderId="0" xfId="0" applyFont="1" applyFill="1" applyBorder="1" applyAlignment="1">
      <alignment horizontal="left" vertical="center" indent="51"/>
    </xf>
    <xf numFmtId="0" fontId="0" fillId="0" borderId="0" xfId="0" applyFill="1"/>
    <xf numFmtId="0" fontId="4" fillId="0" borderId="12" xfId="0" applyFont="1" applyFill="1" applyBorder="1" applyAlignment="1">
      <alignment horizontal="left" vertical="center" indent="51"/>
    </xf>
    <xf numFmtId="0" fontId="3" fillId="0" borderId="13" xfId="0" applyFont="1" applyFill="1" applyBorder="1" applyAlignment="1">
      <alignment horizontal="left" vertical="center" indent="51"/>
    </xf>
    <xf numFmtId="0" fontId="3" fillId="0" borderId="14" xfId="0" applyFont="1" applyFill="1" applyBorder="1" applyAlignment="1">
      <alignment horizontal="left" vertical="center" indent="51"/>
    </xf>
    <xf numFmtId="0" fontId="3" fillId="0" borderId="15" xfId="0" applyFont="1" applyFill="1" applyBorder="1" applyAlignment="1">
      <alignment horizontal="left" vertical="center" indent="51"/>
    </xf>
    <xf numFmtId="0" fontId="3" fillId="0" borderId="16" xfId="0" applyFont="1" applyFill="1" applyBorder="1" applyAlignment="1">
      <alignment horizontal="left" vertical="center" indent="51"/>
    </xf>
    <xf numFmtId="0" fontId="3" fillId="0" borderId="17" xfId="0" applyFont="1" applyFill="1" applyBorder="1" applyAlignment="1">
      <alignment horizontal="left" vertical="center" indent="51"/>
    </xf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colors>
    <mruColors>
      <color rgb="FFFFB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mrzllp.com/" TargetMode="External"/><Relationship Id="rId1" Type="http://schemas.openxmlformats.org/officeDocument/2006/relationships/hyperlink" Target="http://www.mrzllp.com/consultati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27</xdr:row>
      <xdr:rowOff>9525</xdr:rowOff>
    </xdr:from>
    <xdr:to>
      <xdr:col>6</xdr:col>
      <xdr:colOff>95250</xdr:colOff>
      <xdr:row>32</xdr:row>
      <xdr:rowOff>47625</xdr:rowOff>
    </xdr:to>
    <xdr:sp macro="" textlink="">
      <xdr:nvSpPr>
        <xdr:cNvPr id="11" name="TextBox 10">
          <a:hlinkClick xmlns:r="http://schemas.openxmlformats.org/officeDocument/2006/relationships" r:id="rId1"/>
        </xdr:cNvPr>
        <xdr:cNvSpPr txBox="1"/>
      </xdr:nvSpPr>
      <xdr:spPr>
        <a:xfrm>
          <a:off x="2724150" y="6934200"/>
          <a:ext cx="2438400" cy="800100"/>
        </a:xfrm>
        <a:prstGeom prst="rect">
          <a:avLst/>
        </a:prstGeom>
        <a:solidFill>
          <a:schemeClr val="lt1"/>
        </a:solidFill>
        <a:ln w="69850" cap="sq" cmpd="dbl">
          <a:solidFill>
            <a:srgbClr val="C00000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C00000"/>
              </a:solidFill>
            </a:rPr>
            <a:t>Questions?</a:t>
          </a:r>
          <a:r>
            <a:rPr lang="en-US" sz="1600" b="1" baseline="0">
              <a:solidFill>
                <a:srgbClr val="C00000"/>
              </a:solidFill>
            </a:rPr>
            <a:t> </a:t>
          </a:r>
          <a:r>
            <a:rPr lang="en-US" sz="1600" b="1" u="sng" baseline="0">
              <a:solidFill>
                <a:srgbClr val="C00000"/>
              </a:solidFill>
            </a:rPr>
            <a:t>Ask us.</a:t>
          </a:r>
          <a:endParaRPr lang="en-US" sz="1600" b="1" u="sng">
            <a:solidFill>
              <a:srgbClr val="C00000"/>
            </a:solidFill>
          </a:endParaRPr>
        </a:p>
      </xdr:txBody>
    </xdr:sp>
    <xdr:clientData/>
  </xdr:twoCellAnchor>
  <xdr:twoCellAnchor>
    <xdr:from>
      <xdr:col>7</xdr:col>
      <xdr:colOff>9523</xdr:colOff>
      <xdr:row>27</xdr:row>
      <xdr:rowOff>9526</xdr:rowOff>
    </xdr:from>
    <xdr:to>
      <xdr:col>10</xdr:col>
      <xdr:colOff>723899</xdr:colOff>
      <xdr:row>32</xdr:row>
      <xdr:rowOff>47626</xdr:rowOff>
    </xdr:to>
    <xdr:sp macro="" textlink="">
      <xdr:nvSpPr>
        <xdr:cNvPr id="12" name="TextBox 11">
          <a:hlinkClick xmlns:r="http://schemas.openxmlformats.org/officeDocument/2006/relationships" r:id="rId2"/>
        </xdr:cNvPr>
        <xdr:cNvSpPr txBox="1"/>
      </xdr:nvSpPr>
      <xdr:spPr>
        <a:xfrm>
          <a:off x="5848348" y="6934201"/>
          <a:ext cx="3028951" cy="800100"/>
        </a:xfrm>
        <a:prstGeom prst="rect">
          <a:avLst/>
        </a:prstGeom>
        <a:solidFill>
          <a:schemeClr val="lt1"/>
        </a:solidFill>
        <a:ln w="69850" cap="sq" cmpd="dbl">
          <a:solidFill>
            <a:srgbClr val="C00000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0" u="none">
              <a:solidFill>
                <a:srgbClr val="C00000"/>
              </a:solidFill>
            </a:rPr>
            <a:t>Looking for</a:t>
          </a:r>
          <a:r>
            <a:rPr lang="en-US" sz="1600" b="0" u="none" baseline="0">
              <a:solidFill>
                <a:srgbClr val="C00000"/>
              </a:solidFill>
            </a:rPr>
            <a:t> more? </a:t>
          </a:r>
        </a:p>
        <a:p>
          <a:pPr algn="ctr"/>
          <a:r>
            <a:rPr lang="en-US" sz="1600" b="0" i="1" u="none">
              <a:solidFill>
                <a:srgbClr val="C00000"/>
              </a:solidFill>
            </a:rPr>
            <a:t>Visit</a:t>
          </a:r>
          <a:r>
            <a:rPr lang="en-US" sz="1600" b="0" i="1" u="none" baseline="0">
              <a:solidFill>
                <a:srgbClr val="C00000"/>
              </a:solidFill>
            </a:rPr>
            <a:t> us at </a:t>
          </a:r>
          <a:r>
            <a:rPr lang="en-US" sz="1600" b="0" i="1" u="sng" baseline="0">
              <a:solidFill>
                <a:srgbClr val="C00000"/>
              </a:solidFill>
            </a:rPr>
            <a:t>mrzllp.com</a:t>
          </a:r>
          <a:endParaRPr lang="en-US" sz="1600" b="0" i="1" u="sng">
            <a:solidFill>
              <a:srgbClr val="C00000"/>
            </a:solidFill>
          </a:endParaRPr>
        </a:p>
      </xdr:txBody>
    </xdr:sp>
    <xdr:clientData/>
  </xdr:twoCellAnchor>
  <xdr:twoCellAnchor>
    <xdr:from>
      <xdr:col>11</xdr:col>
      <xdr:colOff>171450</xdr:colOff>
      <xdr:row>2</xdr:row>
      <xdr:rowOff>104775</xdr:rowOff>
    </xdr:from>
    <xdr:to>
      <xdr:col>13</xdr:col>
      <xdr:colOff>590550</xdr:colOff>
      <xdr:row>25</xdr:row>
      <xdr:rowOff>19050</xdr:rowOff>
    </xdr:to>
    <xdr:sp macro="" textlink="">
      <xdr:nvSpPr>
        <xdr:cNvPr id="5" name="TextBox 4"/>
        <xdr:cNvSpPr txBox="1"/>
      </xdr:nvSpPr>
      <xdr:spPr>
        <a:xfrm>
          <a:off x="9096375" y="1209675"/>
          <a:ext cx="1638300" cy="5162550"/>
        </a:xfrm>
        <a:prstGeom prst="rect">
          <a:avLst/>
        </a:prstGeom>
        <a:solidFill>
          <a:schemeClr val="bg1"/>
        </a:solidFill>
        <a:ln w="158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i="0" u="sng">
              <a:solidFill>
                <a:schemeClr val="bg2">
                  <a:lumMod val="25000"/>
                </a:schemeClr>
              </a:solidFill>
            </a:rPr>
            <a:t>About this calculator</a:t>
          </a:r>
        </a:p>
        <a:p>
          <a:endParaRPr lang="en-US" sz="1200" b="1" i="0"/>
        </a:p>
        <a:p>
          <a:r>
            <a:rPr lang="en-US" sz="1100"/>
            <a:t>The 3</a:t>
          </a:r>
          <a:r>
            <a:rPr lang="en-US" sz="1100" baseline="0"/>
            <a:t> sections in this sheet might normally be separated into 3 different sheets, but we kept them on one page for comparison purposes. </a:t>
          </a:r>
        </a:p>
        <a:p>
          <a:endParaRPr lang="en-US" sz="1100" baseline="0"/>
        </a:p>
        <a:p>
          <a:r>
            <a:rPr lang="en-US" sz="1100" b="1" i="1" baseline="0"/>
            <a:t>Input data in </a:t>
          </a:r>
          <a:r>
            <a:rPr lang="en-US" sz="1100" b="1" i="1" baseline="0">
              <a:solidFill>
                <a:schemeClr val="accent1">
                  <a:lumMod val="60000"/>
                  <a:lumOff val="40000"/>
                </a:schemeClr>
              </a:solidFill>
            </a:rPr>
            <a:t>blue</a:t>
          </a:r>
          <a:r>
            <a:rPr lang="en-US" sz="1100" b="1" i="1" baseline="0"/>
            <a:t> fields only. </a:t>
          </a:r>
          <a:r>
            <a:rPr lang="en-US" sz="1100" b="1" i="1" baseline="0">
              <a:solidFill>
                <a:schemeClr val="bg1">
                  <a:lumMod val="50000"/>
                </a:schemeClr>
              </a:solidFill>
            </a:rPr>
            <a:t>Gray</a:t>
          </a:r>
          <a:r>
            <a:rPr lang="en-US" sz="1100" b="1" i="1" baseline="0"/>
            <a:t> fields have formulas.</a:t>
          </a:r>
        </a:p>
        <a:p>
          <a:endParaRPr lang="en-US" sz="1100" baseline="0"/>
        </a:p>
        <a:p>
          <a:r>
            <a:rPr lang="en-US" sz="1100" b="1" baseline="0"/>
            <a:t>Section 1 </a:t>
          </a:r>
          <a:r>
            <a:rPr lang="en-US" sz="1100" baseline="0"/>
            <a:t>calculates net income - a number used in  the  percentage depletion calculation.</a:t>
          </a:r>
        </a:p>
        <a:p>
          <a:endParaRPr lang="en-US" sz="1100" baseline="0"/>
        </a:p>
        <a:p>
          <a:r>
            <a:rPr lang="en-US" sz="1100" b="1" baseline="0"/>
            <a:t>Section 2 </a:t>
          </a:r>
          <a:r>
            <a:rPr lang="en-US" sz="1100" baseline="0"/>
            <a:t>shows examples of percentage depletion calculations by project.</a:t>
          </a:r>
        </a:p>
        <a:p>
          <a:endParaRPr lang="en-US" sz="1100" baseline="0"/>
        </a:p>
        <a:p>
          <a:r>
            <a:rPr lang="en-US" sz="1100" b="1" baseline="0"/>
            <a:t>Section 3 </a:t>
          </a:r>
          <a:r>
            <a:rPr lang="en-US" sz="1100" baseline="0"/>
            <a:t>shows examples of cost depletion calculations by project.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179103</xdr:colOff>
      <xdr:row>0</xdr:row>
      <xdr:rowOff>38100</xdr:rowOff>
    </xdr:from>
    <xdr:to>
      <xdr:col>1</xdr:col>
      <xdr:colOff>838200</xdr:colOff>
      <xdr:row>1</xdr:row>
      <xdr:rowOff>877656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9103" y="38100"/>
          <a:ext cx="1255997" cy="1169756"/>
        </a:xfrm>
        <a:prstGeom prst="rect">
          <a:avLst/>
        </a:prstGeom>
      </xdr:spPr>
    </xdr:pic>
    <xdr:clientData/>
  </xdr:twoCellAnchor>
  <xdr:twoCellAnchor>
    <xdr:from>
      <xdr:col>1</xdr:col>
      <xdr:colOff>1168400</xdr:colOff>
      <xdr:row>0</xdr:row>
      <xdr:rowOff>241300</xdr:rowOff>
    </xdr:from>
    <xdr:to>
      <xdr:col>10</xdr:col>
      <xdr:colOff>190500</xdr:colOff>
      <xdr:row>1</xdr:row>
      <xdr:rowOff>800100</xdr:rowOff>
    </xdr:to>
    <xdr:sp macro="" textlink="">
      <xdr:nvSpPr>
        <xdr:cNvPr id="4" name="TextBox 3"/>
        <xdr:cNvSpPr txBox="1"/>
      </xdr:nvSpPr>
      <xdr:spPr>
        <a:xfrm>
          <a:off x="1765300" y="241300"/>
          <a:ext cx="6477000" cy="88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4400"/>
            <a:t>Depletion</a:t>
          </a:r>
          <a:r>
            <a:rPr lang="en-US" sz="4400" baseline="0"/>
            <a:t> Calculator</a:t>
          </a:r>
          <a:endParaRPr lang="en-US" sz="4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75" zoomScaleNormal="75" zoomScalePageLayoutView="75" workbookViewId="0">
      <selection activeCell="R5" sqref="R5"/>
    </sheetView>
  </sheetViews>
  <sheetFormatPr defaultColWidth="8.85546875" defaultRowHeight="15" x14ac:dyDescent="0.25"/>
  <cols>
    <col min="2" max="2" width="19.42578125" bestFit="1" customWidth="1"/>
    <col min="3" max="5" width="11.42578125" bestFit="1" customWidth="1"/>
    <col min="6" max="6" width="12.42578125" bestFit="1" customWidth="1"/>
    <col min="7" max="7" width="11.42578125" bestFit="1" customWidth="1"/>
    <col min="8" max="8" width="12.42578125" bestFit="1" customWidth="1"/>
    <col min="9" max="9" width="10.42578125" bestFit="1" customWidth="1"/>
    <col min="10" max="10" width="11.42578125" bestFit="1" customWidth="1"/>
    <col min="11" max="11" width="18" customWidth="1"/>
  </cols>
  <sheetData>
    <row r="1" spans="1:11" ht="26.25" customHeight="1" x14ac:dyDescent="0.25">
      <c r="A1" s="25"/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73.5" customHeight="1" thickBot="1" x14ac:dyDescent="0.3">
      <c r="A2" s="28"/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15.75" customHeight="1" thickBot="1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6" customFormat="1" ht="36" x14ac:dyDescent="0.2">
      <c r="A4" s="4" t="s">
        <v>10</v>
      </c>
      <c r="B4" s="5" t="s">
        <v>0</v>
      </c>
      <c r="C4" s="5" t="s">
        <v>1</v>
      </c>
      <c r="D4" s="5" t="s">
        <v>3</v>
      </c>
      <c r="E4" s="5" t="s">
        <v>2</v>
      </c>
      <c r="F4" s="5" t="s">
        <v>4</v>
      </c>
      <c r="G4" s="5" t="s">
        <v>5</v>
      </c>
      <c r="H4" s="5" t="s">
        <v>7</v>
      </c>
      <c r="I4" s="5" t="s">
        <v>6</v>
      </c>
      <c r="J4" s="5" t="s">
        <v>8</v>
      </c>
      <c r="K4" s="9" t="s">
        <v>9</v>
      </c>
    </row>
    <row r="5" spans="1:11" x14ac:dyDescent="0.25">
      <c r="A5" s="1">
        <v>1</v>
      </c>
      <c r="B5" s="11" t="s">
        <v>30</v>
      </c>
      <c r="C5" s="11">
        <v>295552</v>
      </c>
      <c r="D5" s="11">
        <v>207531</v>
      </c>
      <c r="E5" s="11">
        <v>5341</v>
      </c>
      <c r="F5" s="11">
        <v>3826</v>
      </c>
      <c r="G5" s="11">
        <v>0</v>
      </c>
      <c r="H5" s="11">
        <v>46293</v>
      </c>
      <c r="I5" s="11">
        <v>0</v>
      </c>
      <c r="J5" s="11">
        <v>0</v>
      </c>
      <c r="K5" s="14">
        <f>C5-SUM(D5:J5)</f>
        <v>32561</v>
      </c>
    </row>
    <row r="6" spans="1:11" x14ac:dyDescent="0.25">
      <c r="A6" s="1">
        <v>2</v>
      </c>
      <c r="B6" s="11" t="s">
        <v>31</v>
      </c>
      <c r="C6" s="11">
        <v>2436</v>
      </c>
      <c r="D6" s="11">
        <v>2565</v>
      </c>
      <c r="E6" s="11">
        <v>128</v>
      </c>
      <c r="F6" s="11">
        <v>0</v>
      </c>
      <c r="G6" s="11">
        <v>0</v>
      </c>
      <c r="H6" s="11">
        <v>39717</v>
      </c>
      <c r="I6" s="11">
        <v>450</v>
      </c>
      <c r="J6" s="11">
        <v>0</v>
      </c>
      <c r="K6" s="14">
        <f>C6-SUM(D6:J6)</f>
        <v>-40424</v>
      </c>
    </row>
    <row r="7" spans="1:11" x14ac:dyDescent="0.25">
      <c r="A7" s="1">
        <v>3</v>
      </c>
      <c r="B7" s="11" t="s">
        <v>32</v>
      </c>
      <c r="C7" s="11">
        <v>1107326</v>
      </c>
      <c r="D7" s="11">
        <v>350115</v>
      </c>
      <c r="E7" s="11">
        <v>237884</v>
      </c>
      <c r="F7" s="11">
        <v>0</v>
      </c>
      <c r="G7" s="11">
        <v>0</v>
      </c>
      <c r="H7" s="11">
        <v>0</v>
      </c>
      <c r="I7" s="11">
        <v>121774</v>
      </c>
      <c r="J7" s="11">
        <v>0</v>
      </c>
      <c r="K7" s="14">
        <f>C7-SUM(D7:J7)</f>
        <v>397553</v>
      </c>
    </row>
    <row r="8" spans="1:11" x14ac:dyDescent="0.25">
      <c r="A8" s="1">
        <v>4</v>
      </c>
      <c r="B8" s="11" t="s">
        <v>33</v>
      </c>
      <c r="C8" s="11">
        <v>174125</v>
      </c>
      <c r="D8" s="11">
        <v>117504</v>
      </c>
      <c r="E8" s="11">
        <v>1356</v>
      </c>
      <c r="F8" s="11">
        <v>0</v>
      </c>
      <c r="G8" s="11">
        <v>0</v>
      </c>
      <c r="H8" s="11">
        <v>30240</v>
      </c>
      <c r="I8" s="11">
        <v>0</v>
      </c>
      <c r="J8" s="11">
        <v>0</v>
      </c>
      <c r="K8" s="14">
        <f>C8-SUM(D8:J8)</f>
        <v>25025</v>
      </c>
    </row>
    <row r="9" spans="1:11" x14ac:dyDescent="0.25">
      <c r="A9" s="7">
        <v>5</v>
      </c>
      <c r="B9" s="12" t="s">
        <v>34</v>
      </c>
      <c r="C9" s="12">
        <v>2955520</v>
      </c>
      <c r="D9" s="12">
        <v>907531</v>
      </c>
      <c r="E9" s="12">
        <v>285341</v>
      </c>
      <c r="F9" s="12">
        <v>583826</v>
      </c>
      <c r="G9" s="12">
        <v>0</v>
      </c>
      <c r="H9" s="12">
        <v>346293</v>
      </c>
      <c r="I9" s="12">
        <v>0</v>
      </c>
      <c r="J9" s="12">
        <v>0</v>
      </c>
      <c r="K9" s="14">
        <f>C9-SUM(D9:J9)</f>
        <v>832529</v>
      </c>
    </row>
    <row r="10" spans="1:11" ht="15.75" thickBot="1" x14ac:dyDescent="0.3">
      <c r="A10" s="2" t="s">
        <v>23</v>
      </c>
      <c r="B10" s="3"/>
      <c r="C10" s="16">
        <f>SUM(C5:C9)</f>
        <v>4534959</v>
      </c>
      <c r="D10" s="16">
        <f t="shared" ref="D10:K10" si="0">SUM(D5:D9)</f>
        <v>1585246</v>
      </c>
      <c r="E10" s="16">
        <f t="shared" si="0"/>
        <v>530050</v>
      </c>
      <c r="F10" s="16">
        <f t="shared" si="0"/>
        <v>587652</v>
      </c>
      <c r="G10" s="16">
        <f t="shared" si="0"/>
        <v>0</v>
      </c>
      <c r="H10" s="16">
        <f t="shared" si="0"/>
        <v>462543</v>
      </c>
      <c r="I10" s="16">
        <f t="shared" si="0"/>
        <v>122224</v>
      </c>
      <c r="J10" s="16">
        <f t="shared" si="0"/>
        <v>0</v>
      </c>
      <c r="K10" s="15">
        <f t="shared" si="0"/>
        <v>1247244</v>
      </c>
    </row>
    <row r="11" spans="1:11" ht="15.75" thickBot="1" x14ac:dyDescent="0.3"/>
    <row r="12" spans="1:11" ht="36.75" x14ac:dyDescent="0.25">
      <c r="A12" s="4" t="s">
        <v>10</v>
      </c>
      <c r="B12" s="5" t="s">
        <v>0</v>
      </c>
      <c r="C12" s="8" t="s">
        <v>11</v>
      </c>
      <c r="D12" s="8" t="s">
        <v>12</v>
      </c>
      <c r="E12" s="8" t="s">
        <v>13</v>
      </c>
      <c r="F12" s="8" t="s">
        <v>14</v>
      </c>
      <c r="G12" s="8" t="s">
        <v>24</v>
      </c>
      <c r="H12" s="8" t="s">
        <v>25</v>
      </c>
      <c r="I12" s="8" t="s">
        <v>27</v>
      </c>
      <c r="J12" s="8" t="s">
        <v>28</v>
      </c>
      <c r="K12" s="9" t="s">
        <v>26</v>
      </c>
    </row>
    <row r="13" spans="1:11" x14ac:dyDescent="0.25">
      <c r="A13" s="1">
        <v>1</v>
      </c>
      <c r="B13" s="17" t="str">
        <f>B5</f>
        <v>Property A</v>
      </c>
      <c r="C13" s="17">
        <f>C5*15%</f>
        <v>44332.799999999996</v>
      </c>
      <c r="D13" s="17">
        <f>IF(K5&lt;0,0,K5)</f>
        <v>32561</v>
      </c>
      <c r="E13" s="17">
        <f>IF((D13&lt;C13),D13,C13)</f>
        <v>32561</v>
      </c>
      <c r="F13" s="18">
        <f>D21/365</f>
        <v>1323.2876712328766</v>
      </c>
      <c r="G13" s="19">
        <f>IF(($F$18&gt;1000),(1000/$F$18),1)</f>
        <v>0.67368654195775146</v>
      </c>
      <c r="H13" s="17">
        <f>G13*E13</f>
        <v>21935.907492686347</v>
      </c>
      <c r="I13" s="11">
        <v>24313</v>
      </c>
      <c r="J13" s="17">
        <f>H13+I13</f>
        <v>46248.907492686347</v>
      </c>
      <c r="K13" s="14">
        <f>IF(D13&lt;C13,MAX(0,J13-J21),0)</f>
        <v>0</v>
      </c>
    </row>
    <row r="14" spans="1:11" x14ac:dyDescent="0.25">
      <c r="A14" s="1">
        <v>2</v>
      </c>
      <c r="B14" s="17" t="str">
        <f>B6</f>
        <v>Property B</v>
      </c>
      <c r="C14" s="17">
        <f>C6*15%</f>
        <v>365.4</v>
      </c>
      <c r="D14" s="17">
        <f>IF(K6&lt;0,0,K6)</f>
        <v>0</v>
      </c>
      <c r="E14" s="17">
        <f>IF((D14&lt;C14),D14,C14)</f>
        <v>0</v>
      </c>
      <c r="F14" s="18">
        <f>D22/365</f>
        <v>0</v>
      </c>
      <c r="G14" s="19">
        <f>IF(($F$18&gt;1000),(1000/$F$18),1)</f>
        <v>0.67368654195775146</v>
      </c>
      <c r="H14" s="17">
        <f>G14*E14</f>
        <v>0</v>
      </c>
      <c r="I14" s="11">
        <v>0</v>
      </c>
      <c r="J14" s="17">
        <f>H14+I14</f>
        <v>0</v>
      </c>
      <c r="K14" s="14">
        <f>IF(D14&lt;C14,MAX(0,J14-J22),0)</f>
        <v>0</v>
      </c>
    </row>
    <row r="15" spans="1:11" x14ac:dyDescent="0.25">
      <c r="A15" s="1">
        <v>3</v>
      </c>
      <c r="B15" s="17" t="str">
        <f>B7</f>
        <v>Property C</v>
      </c>
      <c r="C15" s="17">
        <f>C7*15%</f>
        <v>166098.9</v>
      </c>
      <c r="D15" s="17">
        <f>IF(K7&lt;0,0,K7)</f>
        <v>397553</v>
      </c>
      <c r="E15" s="17">
        <f>IF((D15&lt;C15),D15,C15)</f>
        <v>166098.9</v>
      </c>
      <c r="F15" s="18">
        <f>D23/365</f>
        <v>79.679452054794524</v>
      </c>
      <c r="G15" s="19">
        <f>IF(($F$18&gt;1000),(1000/$F$18),1)</f>
        <v>0.67368654195775146</v>
      </c>
      <c r="H15" s="17">
        <f>G15*E15</f>
        <v>111898.59356398636</v>
      </c>
      <c r="I15" s="11">
        <v>0</v>
      </c>
      <c r="J15" s="17">
        <f>H15+I15</f>
        <v>111898.59356398636</v>
      </c>
      <c r="K15" s="14">
        <f>IF(D15&lt;C15,MAX(0,J15-J23),0)</f>
        <v>0</v>
      </c>
    </row>
    <row r="16" spans="1:11" x14ac:dyDescent="0.25">
      <c r="A16" s="1">
        <v>4</v>
      </c>
      <c r="B16" s="17" t="str">
        <f>B8</f>
        <v>Property D</v>
      </c>
      <c r="C16" s="17">
        <f>C8*15%</f>
        <v>26118.75</v>
      </c>
      <c r="D16" s="17">
        <f>IF(K8&lt;0,0,K8)</f>
        <v>25025</v>
      </c>
      <c r="E16" s="17">
        <f>IF((D16&lt;C16),D16,C16)</f>
        <v>25025</v>
      </c>
      <c r="F16" s="18">
        <f>D24/365</f>
        <v>29.950684931506849</v>
      </c>
      <c r="G16" s="19">
        <f>IF(($F$18&gt;1000),(1000/$F$18),1)</f>
        <v>0.67368654195775146</v>
      </c>
      <c r="H16" s="17">
        <f>G16*E16</f>
        <v>16859.00571249273</v>
      </c>
      <c r="I16" s="11">
        <v>0</v>
      </c>
      <c r="J16" s="17">
        <f>H16+I16</f>
        <v>16859.00571249273</v>
      </c>
      <c r="K16" s="14">
        <f>IF(D16&lt;C16,MAX(0,J16-J24),0)</f>
        <v>16090.894529635672</v>
      </c>
    </row>
    <row r="17" spans="1:11" x14ac:dyDescent="0.25">
      <c r="A17" s="7">
        <v>5</v>
      </c>
      <c r="B17" s="17" t="str">
        <f>B9</f>
        <v>Property E</v>
      </c>
      <c r="C17" s="17">
        <f>C9*15%</f>
        <v>443328</v>
      </c>
      <c r="D17" s="17">
        <f>IF(K9&lt;0,0,K9)</f>
        <v>832529</v>
      </c>
      <c r="E17" s="17">
        <f>IF((D17&lt;C17),D17,C17)</f>
        <v>443328</v>
      </c>
      <c r="F17" s="18">
        <f>D25/365</f>
        <v>51.452054794520549</v>
      </c>
      <c r="G17" s="19">
        <f>IF(($F$18&gt;1000),(1000/$F$18),1)</f>
        <v>0.67368654195775146</v>
      </c>
      <c r="H17" s="17">
        <f>G17*E17</f>
        <v>298664.10727304604</v>
      </c>
      <c r="I17" s="11">
        <v>26113</v>
      </c>
      <c r="J17" s="17">
        <f>H17+I17</f>
        <v>324777.10727304604</v>
      </c>
      <c r="K17" s="14">
        <f>IF(D17&lt;C17,MAX(0,J17-J25),0)</f>
        <v>0</v>
      </c>
    </row>
    <row r="18" spans="1:11" ht="15.75" thickBot="1" x14ac:dyDescent="0.3">
      <c r="A18" s="2" t="s">
        <v>23</v>
      </c>
      <c r="B18" s="3"/>
      <c r="C18" s="16">
        <f>SUM(C13:C17)</f>
        <v>680243.85</v>
      </c>
      <c r="D18" s="16">
        <f t="shared" ref="D18:J18" si="1">SUM(D13:D17)</f>
        <v>1287668</v>
      </c>
      <c r="E18" s="16">
        <f t="shared" si="1"/>
        <v>667012.9</v>
      </c>
      <c r="F18" s="20">
        <f t="shared" si="1"/>
        <v>1484.3698630136987</v>
      </c>
      <c r="G18" s="16"/>
      <c r="H18" s="16">
        <f t="shared" si="1"/>
        <v>449357.6140422115</v>
      </c>
      <c r="I18" s="16">
        <f>SUM(I13:I17)</f>
        <v>50426</v>
      </c>
      <c r="J18" s="16">
        <f t="shared" si="1"/>
        <v>499783.6140422115</v>
      </c>
      <c r="K18" s="15">
        <f>SUM(K13:K17)</f>
        <v>16090.894529635672</v>
      </c>
    </row>
    <row r="19" spans="1:11" ht="15.75" thickBot="1" x14ac:dyDescent="0.3"/>
    <row r="20" spans="1:11" ht="36.75" x14ac:dyDescent="0.25">
      <c r="A20" s="4" t="s">
        <v>10</v>
      </c>
      <c r="B20" s="5" t="s">
        <v>0</v>
      </c>
      <c r="C20" s="8" t="s">
        <v>15</v>
      </c>
      <c r="D20" s="5" t="s">
        <v>16</v>
      </c>
      <c r="E20" s="5" t="s">
        <v>17</v>
      </c>
      <c r="F20" s="5" t="s">
        <v>18</v>
      </c>
      <c r="G20" s="5" t="s">
        <v>35</v>
      </c>
      <c r="H20" s="5" t="s">
        <v>19</v>
      </c>
      <c r="I20" s="8" t="s">
        <v>20</v>
      </c>
      <c r="J20" s="8" t="s">
        <v>21</v>
      </c>
      <c r="K20" s="9" t="s">
        <v>22</v>
      </c>
    </row>
    <row r="21" spans="1:11" x14ac:dyDescent="0.25">
      <c r="A21" s="1">
        <v>1</v>
      </c>
      <c r="B21" s="17" t="str">
        <f>B5</f>
        <v>Property A</v>
      </c>
      <c r="C21" s="17">
        <f>D21+E21</f>
        <v>1276000</v>
      </c>
      <c r="D21" s="11">
        <v>483000</v>
      </c>
      <c r="E21" s="11">
        <v>793000</v>
      </c>
      <c r="F21" s="11">
        <v>3258973</v>
      </c>
      <c r="G21" s="11">
        <v>965874</v>
      </c>
      <c r="H21" s="11">
        <f>F21-G21</f>
        <v>2293099</v>
      </c>
      <c r="I21" s="21">
        <f>IF(E21=0,0,D21/(+E21+D21))</f>
        <v>0.37852664576802508</v>
      </c>
      <c r="J21" s="17">
        <f>H21*I21</f>
        <v>867999.0728840126</v>
      </c>
      <c r="K21" s="14">
        <f>IF(C13&lt;D13,MAX(J21,J13),J21)</f>
        <v>867999.0728840126</v>
      </c>
    </row>
    <row r="22" spans="1:11" x14ac:dyDescent="0.25">
      <c r="A22" s="1">
        <v>2</v>
      </c>
      <c r="B22" s="17" t="str">
        <f>B6</f>
        <v>Property B</v>
      </c>
      <c r="C22" s="17">
        <f>D22+E22</f>
        <v>0</v>
      </c>
      <c r="D22" s="11">
        <v>0</v>
      </c>
      <c r="E22" s="11">
        <v>0</v>
      </c>
      <c r="F22" s="11">
        <v>450065</v>
      </c>
      <c r="G22" s="11">
        <v>450065</v>
      </c>
      <c r="H22" s="11">
        <f>F22-G22</f>
        <v>0</v>
      </c>
      <c r="I22" s="21">
        <f>IF(E22=0,0,D22/(+E22+D22))</f>
        <v>0</v>
      </c>
      <c r="J22" s="17">
        <f>H22*I22</f>
        <v>0</v>
      </c>
      <c r="K22" s="14">
        <f>IF(C14&lt;D14,MAX(J22,J14),J22)</f>
        <v>0</v>
      </c>
    </row>
    <row r="23" spans="1:11" x14ac:dyDescent="0.25">
      <c r="A23" s="1">
        <v>3</v>
      </c>
      <c r="B23" s="17" t="str">
        <f>B7</f>
        <v>Property C</v>
      </c>
      <c r="C23" s="17">
        <f>D23+E23</f>
        <v>154803</v>
      </c>
      <c r="D23" s="11">
        <v>29083</v>
      </c>
      <c r="E23" s="11">
        <v>125720</v>
      </c>
      <c r="F23" s="11">
        <v>1136331</v>
      </c>
      <c r="G23" s="11">
        <v>926082</v>
      </c>
      <c r="H23" s="11">
        <f>F23-G23</f>
        <v>210249</v>
      </c>
      <c r="I23" s="21">
        <f>IF(E23=0,0,D23/(+E23+D23))</f>
        <v>0.18787103609103184</v>
      </c>
      <c r="J23" s="17">
        <f>H23*I23</f>
        <v>39499.697467103353</v>
      </c>
      <c r="K23" s="14">
        <f>IF(C15&lt;D15,MAX(J23,J15),J23)</f>
        <v>111898.59356398636</v>
      </c>
    </row>
    <row r="24" spans="1:11" x14ac:dyDescent="0.25">
      <c r="A24" s="1">
        <v>4</v>
      </c>
      <c r="B24" s="17" t="str">
        <f>B8</f>
        <v>Property D</v>
      </c>
      <c r="C24" s="17">
        <f>D24+E24</f>
        <v>266372</v>
      </c>
      <c r="D24" s="11">
        <v>10932</v>
      </c>
      <c r="E24" s="11">
        <v>255440</v>
      </c>
      <c r="F24" s="11">
        <v>312323</v>
      </c>
      <c r="G24" s="11">
        <v>293607</v>
      </c>
      <c r="H24" s="11">
        <f>F24-G24</f>
        <v>18716</v>
      </c>
      <c r="I24" s="21">
        <f>IF(E24=0,0,D24/(+E24+D24))</f>
        <v>4.1040349586292851E-2</v>
      </c>
      <c r="J24" s="17">
        <f>H24*I24</f>
        <v>768.11118285705697</v>
      </c>
      <c r="K24" s="14">
        <f>IF(C16&lt;D16,MAX(J24,J16),J24)</f>
        <v>768.11118285705697</v>
      </c>
    </row>
    <row r="25" spans="1:11" x14ac:dyDescent="0.25">
      <c r="A25" s="7">
        <v>5</v>
      </c>
      <c r="B25" s="17" t="str">
        <f>B9</f>
        <v>Property E</v>
      </c>
      <c r="C25" s="17">
        <f>D25+E25</f>
        <v>66300</v>
      </c>
      <c r="D25" s="11">
        <v>18780</v>
      </c>
      <c r="E25" s="11">
        <v>47520</v>
      </c>
      <c r="F25" s="12">
        <v>100000</v>
      </c>
      <c r="G25" s="12">
        <v>0</v>
      </c>
      <c r="H25" s="11">
        <f>F25-G25</f>
        <v>100000</v>
      </c>
      <c r="I25" s="21">
        <f>IF(E25=0,0,D25/(+E25+D25))</f>
        <v>0.28325791855203619</v>
      </c>
      <c r="J25" s="17">
        <f>H25*I25</f>
        <v>28325.791855203621</v>
      </c>
      <c r="K25" s="14">
        <f>IF(C17&lt;D17,MAX(J25,J17),J25)</f>
        <v>324777.10727304604</v>
      </c>
    </row>
    <row r="26" spans="1:11" ht="15.75" thickBot="1" x14ac:dyDescent="0.3">
      <c r="A26" s="2" t="s">
        <v>23</v>
      </c>
      <c r="B26" s="3"/>
      <c r="C26" s="16">
        <f>SUM(C21:C25)</f>
        <v>1763475</v>
      </c>
      <c r="D26" s="16">
        <f t="shared" ref="D26:K26" si="2">SUM(D21:D25)</f>
        <v>541795</v>
      </c>
      <c r="E26" s="16">
        <f t="shared" si="2"/>
        <v>1221680</v>
      </c>
      <c r="F26" s="16">
        <f t="shared" si="2"/>
        <v>5257692</v>
      </c>
      <c r="G26" s="16">
        <f t="shared" si="2"/>
        <v>2635628</v>
      </c>
      <c r="H26" s="16">
        <f t="shared" si="2"/>
        <v>2622064</v>
      </c>
      <c r="I26" s="20"/>
      <c r="J26" s="16">
        <f t="shared" si="2"/>
        <v>936592.67338917661</v>
      </c>
      <c r="K26" s="15">
        <f t="shared" si="2"/>
        <v>1305442.8849039022</v>
      </c>
    </row>
    <row r="28" spans="1:11" x14ac:dyDescent="0.25">
      <c r="I28" s="13" t="s">
        <v>36</v>
      </c>
    </row>
    <row r="29" spans="1:11" x14ac:dyDescent="0.25">
      <c r="A29" s="10"/>
      <c r="B29" t="s">
        <v>29</v>
      </c>
    </row>
    <row r="30" spans="1:11" x14ac:dyDescent="0.25">
      <c r="A30" s="24"/>
    </row>
    <row r="31" spans="1:11" x14ac:dyDescent="0.25">
      <c r="A31" s="22"/>
      <c r="B31" t="s">
        <v>37</v>
      </c>
    </row>
  </sheetData>
  <mergeCells count="1">
    <mergeCell ref="A1:K2"/>
  </mergeCells>
  <pageMargins left="0.7" right="0.7" top="0.75" bottom="0.75" header="0.3" footer="0.3"/>
  <pageSetup scale="86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 Rodriguez</dc:creator>
  <cp:lastModifiedBy>Kelsey Gonzales</cp:lastModifiedBy>
  <cp:lastPrinted>2014-07-01T22:07:50Z</cp:lastPrinted>
  <dcterms:created xsi:type="dcterms:W3CDTF">2014-04-29T15:27:33Z</dcterms:created>
  <dcterms:modified xsi:type="dcterms:W3CDTF">2017-02-08T17:42:23Z</dcterms:modified>
</cp:coreProperties>
</file>