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7290" activeTab="0"/>
  </bookViews>
  <sheets>
    <sheet name="Sample Breakeven " sheetId="1" r:id="rId1"/>
    <sheet name="12 month plan" sheetId="2" r:id="rId2"/>
  </sheets>
  <definedNames/>
  <calcPr fullCalcOnLoad="1"/>
</workbook>
</file>

<file path=xl/sharedStrings.xml><?xml version="1.0" encoding="utf-8"?>
<sst xmlns="http://schemas.openxmlformats.org/spreadsheetml/2006/main" count="244" uniqueCount="106">
  <si>
    <t>Operating Expenses</t>
  </si>
  <si>
    <t>Payroll (taxes etc.)</t>
  </si>
  <si>
    <t>Accounting and Legal</t>
  </si>
  <si>
    <t>Insurance</t>
  </si>
  <si>
    <t>Total Expenses</t>
  </si>
  <si>
    <t>%</t>
  </si>
  <si>
    <t xml:space="preserve">B &amp; O Taxes </t>
  </si>
  <si>
    <t>Credit Card Discounts</t>
  </si>
  <si>
    <t>Hiring and Training Expense</t>
  </si>
  <si>
    <t>Franchise Royalties</t>
  </si>
  <si>
    <t>Bank Service Charge</t>
  </si>
  <si>
    <t>Cash Over/Short</t>
  </si>
  <si>
    <t>Net Profit before taxes</t>
  </si>
  <si>
    <t>over breakeven</t>
  </si>
  <si>
    <t>Rent</t>
  </si>
  <si>
    <t>Regional / Co-Op Ad</t>
  </si>
  <si>
    <t>National Adv</t>
  </si>
  <si>
    <t>Triple N's</t>
  </si>
  <si>
    <t>25</t>
  </si>
  <si>
    <t>number of orders</t>
  </si>
  <si>
    <t>Benefits</t>
  </si>
  <si>
    <t>Bonus</t>
  </si>
  <si>
    <t>annually</t>
  </si>
  <si>
    <t>Owner</t>
  </si>
  <si>
    <t>State Taxes</t>
  </si>
  <si>
    <t>License &amp; Permits</t>
  </si>
  <si>
    <t>Supplies (operation)</t>
  </si>
  <si>
    <t>Misc. Unknown</t>
  </si>
  <si>
    <t>Cable TV</t>
  </si>
  <si>
    <t>Uniforms</t>
  </si>
  <si>
    <t xml:space="preserve">Car, Delivery </t>
  </si>
  <si>
    <t xml:space="preserve">Monthly Sales  === &gt;&gt;&gt;    </t>
  </si>
  <si>
    <t>BIG TWO %</t>
  </si>
  <si>
    <t>Salary (Asst)</t>
  </si>
  <si>
    <r>
      <t xml:space="preserve">Salary (GM) </t>
    </r>
    <r>
      <rPr>
        <sz val="8"/>
        <rFont val="Arial"/>
        <family val="2"/>
      </rPr>
      <t xml:space="preserve"> (see bottom of page)</t>
    </r>
  </si>
  <si>
    <t>&gt;</t>
  </si>
  <si>
    <t>&lt;</t>
  </si>
  <si>
    <t>Supplies (office &amp; postage)</t>
  </si>
  <si>
    <t>Utilities - Electric</t>
  </si>
  <si>
    <t>Utilities - Gas</t>
  </si>
  <si>
    <t>Security</t>
  </si>
  <si>
    <t>Printing</t>
  </si>
  <si>
    <t>Door Hanging</t>
  </si>
  <si>
    <t>VIP Calls</t>
  </si>
  <si>
    <t>Guerilla Marketing Squad</t>
  </si>
  <si>
    <t>Direct Mail (or letters)</t>
  </si>
  <si>
    <t xml:space="preserve">Outside Services </t>
  </si>
  <si>
    <t>Newspaper inserts</t>
  </si>
  <si>
    <t>Target Marketing Mail / bulk</t>
  </si>
  <si>
    <t>Telephone (and Internet)</t>
  </si>
  <si>
    <r>
      <t xml:space="preserve">Advertising  </t>
    </r>
    <r>
      <rPr>
        <b/>
        <sz val="10"/>
        <color indexed="60"/>
        <rFont val="Arial"/>
        <family val="2"/>
      </rPr>
      <t>(input these last)</t>
    </r>
  </si>
  <si>
    <t>Total Marketing</t>
  </si>
  <si>
    <t>Total Direct Labor</t>
  </si>
  <si>
    <t>Total Labor</t>
  </si>
  <si>
    <t>Total Operating Expense</t>
  </si>
  <si>
    <t>Total Direct Marketing</t>
  </si>
  <si>
    <t>View 1</t>
  </si>
  <si>
    <t>View 2</t>
  </si>
  <si>
    <t>View 3</t>
  </si>
  <si>
    <t>View 4</t>
  </si>
  <si>
    <t>Breakeven Worksheet</t>
  </si>
  <si>
    <t>at</t>
  </si>
  <si>
    <t xml:space="preserve">Change only the numbers highllghted  in yellow </t>
  </si>
  <si>
    <t>Wages (Hourly Mgmt)</t>
  </si>
  <si>
    <t>Wages (Hourly Other)</t>
  </si>
  <si>
    <t>Wages (Hourly)</t>
  </si>
  <si>
    <t>Company Automobile Expense</t>
  </si>
  <si>
    <t>Capital Loan Expense Interest</t>
  </si>
  <si>
    <t>^</t>
  </si>
  <si>
    <t>Sales % over breakeven &gt;&gt;</t>
  </si>
  <si>
    <t>Total Other Expense</t>
  </si>
  <si>
    <t>Total Food Costs</t>
  </si>
  <si>
    <t>Food Cost</t>
  </si>
  <si>
    <t>Paper Cost</t>
  </si>
  <si>
    <t>Food Cost Delivery Fees</t>
  </si>
  <si>
    <t>Weekly Sales Avg  === &gt;&gt;&gt;</t>
  </si>
  <si>
    <t xml:space="preserve">Assumes a manager / owner salary of </t>
  </si>
  <si>
    <t>(change as needed)</t>
  </si>
  <si>
    <t>1st month</t>
  </si>
  <si>
    <t>2nd month</t>
  </si>
  <si>
    <t>3rd month</t>
  </si>
  <si>
    <t>4th month</t>
  </si>
  <si>
    <t>5th month</t>
  </si>
  <si>
    <t>6th month</t>
  </si>
  <si>
    <t>7th month</t>
  </si>
  <si>
    <t>8th month</t>
  </si>
  <si>
    <t>9th month</t>
  </si>
  <si>
    <t>10th month</t>
  </si>
  <si>
    <t>11th month</t>
  </si>
  <si>
    <t>12th month</t>
  </si>
  <si>
    <t>Total</t>
  </si>
  <si>
    <t xml:space="preserve">Data here is transerred from Breakeven. </t>
  </si>
  <si>
    <t>Montlhy Net Profit pre- tax</t>
  </si>
  <si>
    <t>YTD Net Profit pre-tax</t>
  </si>
  <si>
    <t>YTD Net Sales</t>
  </si>
  <si>
    <t>12 month Projection Worksheet</t>
  </si>
  <si>
    <r>
      <t xml:space="preserve">Change only the numbers highllghted  in </t>
    </r>
    <r>
      <rPr>
        <b/>
        <u val="single"/>
        <sz val="12"/>
        <color indexed="12"/>
        <rFont val="JI-Capped"/>
        <family val="0"/>
      </rPr>
      <t xml:space="preserve">yellow </t>
    </r>
  </si>
  <si>
    <t>Beer &amp; Wine Cost</t>
  </si>
  <si>
    <t>Smallwares</t>
  </si>
  <si>
    <t>Repair &amp; Maintentance +contracts</t>
  </si>
  <si>
    <t>Virtual World (online)</t>
  </si>
  <si>
    <t>Guerrilla Marketing Squad</t>
  </si>
  <si>
    <t>Target Marketing - bulk</t>
  </si>
  <si>
    <t>Other</t>
  </si>
  <si>
    <t>Alcohol Cost (for bars)</t>
  </si>
  <si>
    <t>http://www.michaelhartzell.com/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</si>
</sst>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_);_(&quot;$&quot;* \(#,##0.0\);_(&quot;$&quot;* &quot;-&quot;?_);_(@_)"/>
    <numFmt numFmtId="169" formatCode="0.00;[Red]0.00"/>
    <numFmt numFmtId="170" formatCode="[$-409]dddd\,\ mmmm\ dd\,\ yyyy"/>
    <numFmt numFmtId="171" formatCode="[$-409]h:mm:ss\ AM/PM"/>
    <numFmt numFmtId="172" formatCode="_(&quot;$&quot;* #,##0_);_(&quot;$&quot;* \(#,##0\);_(&quot;$&quot;* &quot;-&quot;?_);_(@_)"/>
    <numFmt numFmtId="173" formatCode="_(* #,##0.0_);_(* \(#,##0.0\);_(* &quot;-&quot;??_);_(@_)"/>
    <numFmt numFmtId="174" formatCode="_(* #,##0_);_(* \(#,##0\);_(* &quot;-&quot;??_);_(@_)"/>
    <numFmt numFmtId="175" formatCode="0.00_);[Red]\(0.00\)"/>
    <numFmt numFmtId="176" formatCode="0.000%"/>
    <numFmt numFmtId="177" formatCode="&quot;$&quot;#,##0"/>
    <numFmt numFmtId="178" formatCode="&quot;$&quot;#,##0.00"/>
  </numFmts>
  <fonts count="108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color indexed="6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u val="single"/>
      <sz val="12"/>
      <color indexed="12"/>
      <name val="JI-Cappe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62"/>
      <name val="Arial"/>
      <family val="2"/>
    </font>
    <font>
      <b/>
      <sz val="12"/>
      <color indexed="13"/>
      <name val="Arial"/>
      <family val="2"/>
    </font>
    <font>
      <b/>
      <i/>
      <sz val="8"/>
      <color indexed="19"/>
      <name val="Arial"/>
      <family val="2"/>
    </font>
    <font>
      <sz val="10"/>
      <color indexed="19"/>
      <name val="Arial"/>
      <family val="2"/>
    </font>
    <font>
      <b/>
      <i/>
      <sz val="10"/>
      <color indexed="19"/>
      <name val="Arial"/>
      <family val="2"/>
    </font>
    <font>
      <sz val="8"/>
      <color indexed="19"/>
      <name val="Arial"/>
      <family val="2"/>
    </font>
    <font>
      <i/>
      <sz val="8"/>
      <color indexed="19"/>
      <name val="Arial"/>
      <family val="2"/>
    </font>
    <font>
      <b/>
      <sz val="10"/>
      <color indexed="19"/>
      <name val="Arial"/>
      <family val="2"/>
    </font>
    <font>
      <b/>
      <sz val="10"/>
      <color indexed="53"/>
      <name val="Arial"/>
      <family val="2"/>
    </font>
    <font>
      <sz val="8"/>
      <color indexed="36"/>
      <name val="Arial"/>
      <family val="2"/>
    </font>
    <font>
      <sz val="10"/>
      <color indexed="62"/>
      <name val="Arial"/>
      <family val="2"/>
    </font>
    <font>
      <sz val="12"/>
      <color indexed="12"/>
      <name val="JI-Capped"/>
      <family val="0"/>
    </font>
    <font>
      <sz val="11"/>
      <color indexed="62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1"/>
      <color indexed="56"/>
      <name val="Arial"/>
      <family val="2"/>
    </font>
    <font>
      <b/>
      <sz val="10"/>
      <color indexed="12"/>
      <name val="Arial"/>
      <family val="2"/>
    </font>
    <font>
      <b/>
      <sz val="9"/>
      <color indexed="18"/>
      <name val="Arial"/>
      <family val="2"/>
    </font>
    <font>
      <sz val="11"/>
      <color indexed="8"/>
      <name val="Arial"/>
      <family val="2"/>
    </font>
    <font>
      <sz val="10"/>
      <color indexed="63"/>
      <name val="Arial"/>
      <family val="2"/>
    </font>
    <font>
      <b/>
      <i/>
      <sz val="8"/>
      <color indexed="63"/>
      <name val="Arial"/>
      <family val="2"/>
    </font>
    <font>
      <b/>
      <sz val="10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6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4" tint="-0.24997000396251678"/>
      <name val="Arial"/>
      <family val="2"/>
    </font>
    <font>
      <b/>
      <sz val="12"/>
      <color rgb="FFFFFF00"/>
      <name val="Arial"/>
      <family val="2"/>
    </font>
    <font>
      <b/>
      <i/>
      <sz val="8"/>
      <color theme="2" tint="-0.4999699890613556"/>
      <name val="Arial"/>
      <family val="2"/>
    </font>
    <font>
      <sz val="10"/>
      <color theme="2" tint="-0.4999699890613556"/>
      <name val="Arial"/>
      <family val="2"/>
    </font>
    <font>
      <b/>
      <i/>
      <sz val="10"/>
      <color theme="2" tint="-0.4999699890613556"/>
      <name val="Arial"/>
      <family val="2"/>
    </font>
    <font>
      <sz val="8"/>
      <color theme="2" tint="-0.4999699890613556"/>
      <name val="Arial"/>
      <family val="2"/>
    </font>
    <font>
      <sz val="8"/>
      <color theme="2" tint="-0.7499799728393555"/>
      <name val="Arial"/>
      <family val="2"/>
    </font>
    <font>
      <i/>
      <sz val="8"/>
      <color theme="2" tint="-0.7499799728393555"/>
      <name val="Arial"/>
      <family val="2"/>
    </font>
    <font>
      <b/>
      <sz val="10"/>
      <color theme="2" tint="-0.4999699890613556"/>
      <name val="Arial"/>
      <family val="2"/>
    </font>
    <font>
      <b/>
      <sz val="10"/>
      <color theme="9" tint="-0.24997000396251678"/>
      <name val="Arial"/>
      <family val="2"/>
    </font>
    <font>
      <sz val="8"/>
      <color rgb="FF7030A0"/>
      <name val="Arial"/>
      <family val="2"/>
    </font>
    <font>
      <sz val="10"/>
      <color theme="4"/>
      <name val="Arial"/>
      <family val="2"/>
    </font>
    <font>
      <sz val="12"/>
      <color rgb="FF0000FF"/>
      <name val="JI-Capped"/>
      <family val="0"/>
    </font>
    <font>
      <sz val="11"/>
      <color theme="4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8"/>
      <color rgb="FF0000FF"/>
      <name val="Arial"/>
      <family val="2"/>
    </font>
    <font>
      <b/>
      <sz val="11"/>
      <color rgb="FF002060"/>
      <name val="Arial"/>
      <family val="2"/>
    </font>
    <font>
      <b/>
      <sz val="10"/>
      <color rgb="FF0000FF"/>
      <name val="Arial"/>
      <family val="2"/>
    </font>
    <font>
      <sz val="10"/>
      <color theme="1" tint="0.24998000264167786"/>
      <name val="Arial"/>
      <family val="2"/>
    </font>
    <font>
      <b/>
      <i/>
      <sz val="8"/>
      <color theme="1" tint="0.24998000264167786"/>
      <name val="Arial"/>
      <family val="2"/>
    </font>
    <font>
      <b/>
      <sz val="10"/>
      <color theme="1" tint="0.24998000264167786"/>
      <name val="Arial"/>
      <family val="2"/>
    </font>
    <font>
      <sz val="8"/>
      <color theme="1" tint="0.24998000264167786"/>
      <name val="Arial"/>
      <family val="2"/>
    </font>
    <font>
      <b/>
      <sz val="9"/>
      <color theme="3" tint="-0.24997000396251678"/>
      <name val="Arial"/>
      <family val="2"/>
    </font>
    <font>
      <sz val="11"/>
      <color theme="1"/>
      <name val="Arial"/>
      <family val="2"/>
    </font>
    <font>
      <b/>
      <sz val="9"/>
      <color rgb="FF0000CC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slantDashDot">
        <color rgb="FF7030A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medium">
        <color theme="2" tint="-0.8999500274658203"/>
      </top>
      <bottom style="medium">
        <color theme="2" tint="-0.8999500274658203"/>
      </bottom>
    </border>
    <border>
      <left style="thick">
        <color theme="3" tint="-0.24993999302387238"/>
      </left>
      <right style="thick">
        <color theme="3" tint="-0.24993999302387238"/>
      </right>
      <top style="thick">
        <color theme="3" tint="-0.24993999302387238"/>
      </top>
      <bottom style="thick">
        <color theme="3" tint="-0.2499399930238723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 style="thick">
        <color theme="2" tint="-0.8998900055885315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 style="double"/>
    </border>
    <border>
      <left style="thin"/>
      <right>
        <color indexed="63"/>
      </right>
      <top style="thin"/>
      <bottom style="double"/>
    </border>
    <border>
      <left style="thick">
        <color theme="2" tint="-0.8998900055885315"/>
      </left>
      <right>
        <color indexed="63"/>
      </right>
      <top style="thick">
        <color theme="2" tint="-0.8998600244522095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double"/>
    </border>
    <border>
      <left style="medium"/>
      <right>
        <color indexed="63"/>
      </right>
      <top style="thin"/>
      <bottom style="double"/>
    </border>
    <border>
      <left style="thick">
        <color theme="2" tint="-0.8998900055885315"/>
      </left>
      <right>
        <color indexed="63"/>
      </right>
      <top style="thick">
        <color theme="2" tint="-0.8998900055885315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899950027465820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Fill="1" applyAlignment="1">
      <alignment wrapText="1"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Border="1" applyAlignment="1">
      <alignment/>
    </xf>
    <xf numFmtId="1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42" fontId="0" fillId="0" borderId="0" xfId="0" applyNumberFormat="1" applyAlignment="1">
      <alignment/>
    </xf>
    <xf numFmtId="10" fontId="0" fillId="0" borderId="0" xfId="0" applyNumberFormat="1" applyAlignment="1">
      <alignment horizontal="right"/>
    </xf>
    <xf numFmtId="10" fontId="0" fillId="0" borderId="0" xfId="0" applyNumberFormat="1" applyFill="1" applyBorder="1" applyAlignment="1">
      <alignment horizontal="right"/>
    </xf>
    <xf numFmtId="41" fontId="0" fillId="0" borderId="0" xfId="0" applyNumberFormat="1" applyBorder="1" applyAlignment="1">
      <alignment/>
    </xf>
    <xf numFmtId="42" fontId="1" fillId="0" borderId="0" xfId="0" applyNumberFormat="1" applyFont="1" applyAlignment="1">
      <alignment/>
    </xf>
    <xf numFmtId="10" fontId="1" fillId="33" borderId="0" xfId="0" applyNumberFormat="1" applyFont="1" applyFill="1" applyAlignment="1">
      <alignment horizontal="right"/>
    </xf>
    <xf numFmtId="10" fontId="1" fillId="0" borderId="0" xfId="0" applyNumberFormat="1" applyFont="1" applyAlignment="1">
      <alignment horizontal="center" vertical="center"/>
    </xf>
    <xf numFmtId="10" fontId="79" fillId="0" borderId="0" xfId="0" applyNumberFormat="1" applyFont="1" applyAlignment="1">
      <alignment horizontal="right" vertical="center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10" fontId="0" fillId="34" borderId="0" xfId="0" applyNumberFormat="1" applyFill="1" applyBorder="1" applyAlignment="1">
      <alignment/>
    </xf>
    <xf numFmtId="0" fontId="0" fillId="34" borderId="0" xfId="0" applyFill="1" applyAlignment="1">
      <alignment/>
    </xf>
    <xf numFmtId="10" fontId="1" fillId="34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4" borderId="0" xfId="0" applyFill="1" applyAlignment="1">
      <alignment horizontal="center" vertical="center"/>
    </xf>
    <xf numFmtId="10" fontId="7" fillId="34" borderId="0" xfId="0" applyNumberFormat="1" applyFont="1" applyFill="1" applyBorder="1" applyAlignment="1">
      <alignment/>
    </xf>
    <xf numFmtId="10" fontId="0" fillId="34" borderId="0" xfId="0" applyNumberFormat="1" applyFill="1" applyAlignment="1">
      <alignment/>
    </xf>
    <xf numFmtId="0" fontId="0" fillId="0" borderId="0" xfId="0" applyAlignment="1">
      <alignment horizontal="right" wrapText="1"/>
    </xf>
    <xf numFmtId="1" fontId="0" fillId="34" borderId="0" xfId="0" applyNumberFormat="1" applyFill="1" applyBorder="1" applyAlignment="1">
      <alignment/>
    </xf>
    <xf numFmtId="1" fontId="0" fillId="34" borderId="0" xfId="0" applyNumberFormat="1" applyFill="1" applyAlignment="1">
      <alignment/>
    </xf>
    <xf numFmtId="0" fontId="0" fillId="0" borderId="0" xfId="0" applyFont="1" applyAlignment="1">
      <alignment horizontal="right" wrapText="1"/>
    </xf>
    <xf numFmtId="10" fontId="1" fillId="0" borderId="0" xfId="0" applyNumberFormat="1" applyFont="1" applyFill="1" applyAlignment="1">
      <alignment horizontal="right"/>
    </xf>
    <xf numFmtId="4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80" fillId="0" borderId="0" xfId="0" applyNumberFormat="1" applyFont="1" applyAlignment="1">
      <alignment horizontal="right"/>
    </xf>
    <xf numFmtId="1" fontId="80" fillId="0" borderId="0" xfId="0" applyNumberFormat="1" applyFont="1" applyFill="1" applyBorder="1" applyAlignment="1">
      <alignment horizontal="right"/>
    </xf>
    <xf numFmtId="1" fontId="80" fillId="0" borderId="0" xfId="0" applyNumberFormat="1" applyFont="1" applyFill="1" applyAlignment="1">
      <alignment horizontal="right"/>
    </xf>
    <xf numFmtId="1" fontId="80" fillId="0" borderId="0" xfId="0" applyNumberFormat="1" applyFont="1" applyBorder="1" applyAlignment="1">
      <alignment horizontal="right"/>
    </xf>
    <xf numFmtId="49" fontId="80" fillId="0" borderId="0" xfId="0" applyNumberFormat="1" applyFont="1" applyAlignment="1">
      <alignment horizontal="right"/>
    </xf>
    <xf numFmtId="1" fontId="81" fillId="0" borderId="0" xfId="0" applyNumberFormat="1" applyFont="1" applyFill="1" applyAlignment="1">
      <alignment horizontal="right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10" fontId="0" fillId="0" borderId="0" xfId="0" applyNumberFormat="1" applyBorder="1" applyAlignment="1">
      <alignment horizontal="right"/>
    </xf>
    <xf numFmtId="10" fontId="11" fillId="0" borderId="0" xfId="0" applyNumberFormat="1" applyFont="1" applyAlignment="1">
      <alignment horizontal="right"/>
    </xf>
    <xf numFmtId="10" fontId="11" fillId="34" borderId="0" xfId="0" applyNumberFormat="1" applyFont="1" applyFill="1" applyBorder="1" applyAlignment="1">
      <alignment/>
    </xf>
    <xf numFmtId="42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34" borderId="0" xfId="0" applyFont="1" applyFill="1" applyAlignment="1">
      <alignment/>
    </xf>
    <xf numFmtId="44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74" fontId="0" fillId="0" borderId="0" xfId="42" applyNumberFormat="1" applyFont="1" applyAlignment="1">
      <alignment/>
    </xf>
    <xf numFmtId="42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34" borderId="0" xfId="0" applyFont="1" applyFill="1" applyBorder="1" applyAlignment="1">
      <alignment/>
    </xf>
    <xf numFmtId="42" fontId="0" fillId="0" borderId="0" xfId="0" applyNumberFormat="1" applyBorder="1" applyAlignment="1">
      <alignment/>
    </xf>
    <xf numFmtId="0" fontId="0" fillId="34" borderId="0" xfId="0" applyFill="1" applyBorder="1" applyAlignment="1">
      <alignment/>
    </xf>
    <xf numFmtId="10" fontId="7" fillId="0" borderId="10" xfId="0" applyNumberFormat="1" applyFont="1" applyBorder="1" applyAlignment="1">
      <alignment horizontal="right"/>
    </xf>
    <xf numFmtId="0" fontId="0" fillId="0" borderId="0" xfId="0" applyFont="1" applyFill="1" applyAlignment="1">
      <alignment wrapText="1"/>
    </xf>
    <xf numFmtId="0" fontId="1" fillId="0" borderId="0" xfId="0" applyFont="1" applyAlignment="1">
      <alignment horizontal="center" wrapText="1"/>
    </xf>
    <xf numFmtId="167" fontId="82" fillId="0" borderId="0" xfId="44" applyNumberFormat="1" applyFont="1" applyAlignment="1">
      <alignment/>
    </xf>
    <xf numFmtId="1" fontId="80" fillId="0" borderId="11" xfId="0" applyNumberFormat="1" applyFont="1" applyFill="1" applyBorder="1" applyAlignment="1">
      <alignment horizontal="right"/>
    </xf>
    <xf numFmtId="10" fontId="1" fillId="35" borderId="11" xfId="0" applyNumberFormat="1" applyFont="1" applyFill="1" applyBorder="1" applyAlignment="1">
      <alignment horizontal="right"/>
    </xf>
    <xf numFmtId="42" fontId="1" fillId="36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0" fontId="1" fillId="0" borderId="11" xfId="0" applyNumberFormat="1" applyFont="1" applyBorder="1" applyAlignment="1">
      <alignment horizontal="right"/>
    </xf>
    <xf numFmtId="0" fontId="1" fillId="0" borderId="12" xfId="0" applyFont="1" applyFill="1" applyBorder="1" applyAlignment="1">
      <alignment wrapText="1"/>
    </xf>
    <xf numFmtId="42" fontId="0" fillId="0" borderId="12" xfId="0" applyNumberFormat="1" applyFill="1" applyBorder="1" applyAlignment="1">
      <alignment/>
    </xf>
    <xf numFmtId="1" fontId="80" fillId="0" borderId="12" xfId="0" applyNumberFormat="1" applyFont="1" applyFill="1" applyBorder="1" applyAlignment="1">
      <alignment horizontal="right"/>
    </xf>
    <xf numFmtId="10" fontId="0" fillId="0" borderId="12" xfId="59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0" fontId="0" fillId="0" borderId="12" xfId="0" applyNumberFormat="1" applyBorder="1" applyAlignment="1">
      <alignment horizontal="right"/>
    </xf>
    <xf numFmtId="1" fontId="0" fillId="0" borderId="0" xfId="0" applyNumberFormat="1" applyFont="1" applyAlignment="1">
      <alignment/>
    </xf>
    <xf numFmtId="9" fontId="6" fillId="37" borderId="13" xfId="59" applyNumberFormat="1" applyFont="1" applyFill="1" applyBorder="1" applyAlignment="1" quotePrefix="1">
      <alignment horizontal="center" vertical="center"/>
    </xf>
    <xf numFmtId="49" fontId="8" fillId="34" borderId="13" xfId="0" applyNumberFormat="1" applyFont="1" applyFill="1" applyBorder="1" applyAlignment="1">
      <alignment/>
    </xf>
    <xf numFmtId="9" fontId="6" fillId="37" borderId="13" xfId="0" applyNumberFormat="1" applyFont="1" applyFill="1" applyBorder="1" applyAlignment="1" quotePrefix="1">
      <alignment horizontal="center" vertical="center"/>
    </xf>
    <xf numFmtId="49" fontId="0" fillId="38" borderId="13" xfId="0" applyNumberFormat="1" applyFill="1" applyBorder="1" applyAlignment="1">
      <alignment/>
    </xf>
    <xf numFmtId="10" fontId="1" fillId="38" borderId="0" xfId="0" applyNumberFormat="1" applyFont="1" applyFill="1" applyBorder="1" applyAlignment="1">
      <alignment horizontal="center" vertical="center"/>
    </xf>
    <xf numFmtId="10" fontId="0" fillId="38" borderId="0" xfId="0" applyNumberFormat="1" applyFill="1" applyBorder="1" applyAlignment="1">
      <alignment/>
    </xf>
    <xf numFmtId="10" fontId="11" fillId="38" borderId="0" xfId="0" applyNumberFormat="1" applyFont="1" applyFill="1" applyBorder="1" applyAlignment="1">
      <alignment/>
    </xf>
    <xf numFmtId="0" fontId="83" fillId="39" borderId="14" xfId="0" applyNumberFormat="1" applyFont="1" applyFill="1" applyBorder="1" applyAlignment="1">
      <alignment horizontal="center" vertical="center" wrapText="1"/>
    </xf>
    <xf numFmtId="42" fontId="84" fillId="40" borderId="15" xfId="0" applyNumberFormat="1" applyFont="1" applyFill="1" applyBorder="1" applyAlignment="1">
      <alignment/>
    </xf>
    <xf numFmtId="1" fontId="80" fillId="40" borderId="15" xfId="0" applyNumberFormat="1" applyFont="1" applyFill="1" applyBorder="1" applyAlignment="1">
      <alignment horizontal="right"/>
    </xf>
    <xf numFmtId="10" fontId="1" fillId="40" borderId="15" xfId="0" applyNumberFormat="1" applyFont="1" applyFill="1" applyBorder="1" applyAlignment="1">
      <alignment horizontal="right"/>
    </xf>
    <xf numFmtId="49" fontId="85" fillId="40" borderId="15" xfId="0" applyNumberFormat="1" applyFont="1" applyFill="1" applyBorder="1" applyAlignment="1">
      <alignment/>
    </xf>
    <xf numFmtId="10" fontId="86" fillId="40" borderId="15" xfId="0" applyNumberFormat="1" applyFont="1" applyFill="1" applyBorder="1" applyAlignment="1">
      <alignment horizontal="right"/>
    </xf>
    <xf numFmtId="10" fontId="86" fillId="40" borderId="15" xfId="0" applyNumberFormat="1" applyFont="1" applyFill="1" applyBorder="1" applyAlignment="1">
      <alignment/>
    </xf>
    <xf numFmtId="42" fontId="87" fillId="40" borderId="15" xfId="0" applyNumberFormat="1" applyFont="1" applyFill="1" applyBorder="1" applyAlignment="1">
      <alignment/>
    </xf>
    <xf numFmtId="0" fontId="0" fillId="40" borderId="15" xfId="0" applyFill="1" applyBorder="1" applyAlignment="1">
      <alignment/>
    </xf>
    <xf numFmtId="10" fontId="87" fillId="40" borderId="15" xfId="0" applyNumberFormat="1" applyFont="1" applyFill="1" applyBorder="1" applyAlignment="1">
      <alignment horizontal="right"/>
    </xf>
    <xf numFmtId="0" fontId="85" fillId="40" borderId="16" xfId="0" applyFont="1" applyFill="1" applyBorder="1" applyAlignment="1">
      <alignment horizontal="right" wrapText="1"/>
    </xf>
    <xf numFmtId="1" fontId="80" fillId="40" borderId="16" xfId="0" applyNumberFormat="1" applyFont="1" applyFill="1" applyBorder="1" applyAlignment="1">
      <alignment horizontal="right"/>
    </xf>
    <xf numFmtId="10" fontId="1" fillId="40" borderId="16" xfId="0" applyNumberFormat="1" applyFont="1" applyFill="1" applyBorder="1" applyAlignment="1">
      <alignment horizontal="right"/>
    </xf>
    <xf numFmtId="42" fontId="87" fillId="40" borderId="16" xfId="0" applyNumberFormat="1" applyFont="1" applyFill="1" applyBorder="1" applyAlignment="1">
      <alignment/>
    </xf>
    <xf numFmtId="0" fontId="0" fillId="40" borderId="16" xfId="0" applyFill="1" applyBorder="1" applyAlignment="1">
      <alignment/>
    </xf>
    <xf numFmtId="10" fontId="87" fillId="40" borderId="16" xfId="0" applyNumberFormat="1" applyFont="1" applyFill="1" applyBorder="1" applyAlignment="1">
      <alignment horizontal="right"/>
    </xf>
    <xf numFmtId="1" fontId="80" fillId="40" borderId="11" xfId="0" applyNumberFormat="1" applyFont="1" applyFill="1" applyBorder="1" applyAlignment="1">
      <alignment horizontal="right"/>
    </xf>
    <xf numFmtId="10" fontId="1" fillId="40" borderId="11" xfId="0" applyNumberFormat="1" applyFont="1" applyFill="1" applyBorder="1" applyAlignment="1">
      <alignment horizontal="right"/>
    </xf>
    <xf numFmtId="42" fontId="88" fillId="40" borderId="11" xfId="0" applyNumberFormat="1" applyFont="1" applyFill="1" applyBorder="1" applyAlignment="1">
      <alignment/>
    </xf>
    <xf numFmtId="0" fontId="88" fillId="40" borderId="11" xfId="0" applyFont="1" applyFill="1" applyBorder="1" applyAlignment="1">
      <alignment/>
    </xf>
    <xf numFmtId="10" fontId="89" fillId="40" borderId="11" xfId="0" applyNumberFormat="1" applyFont="1" applyFill="1" applyBorder="1" applyAlignment="1">
      <alignment horizontal="right"/>
    </xf>
    <xf numFmtId="42" fontId="1" fillId="0" borderId="17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0" fontId="1" fillId="0" borderId="17" xfId="0" applyNumberFormat="1" applyFont="1" applyFill="1" applyBorder="1" applyAlignment="1">
      <alignment vertical="center"/>
    </xf>
    <xf numFmtId="10" fontId="1" fillId="34" borderId="17" xfId="0" applyNumberFormat="1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1" fontId="80" fillId="41" borderId="17" xfId="0" applyNumberFormat="1" applyFont="1" applyFill="1" applyBorder="1" applyAlignment="1">
      <alignment horizontal="right" vertical="center"/>
    </xf>
    <xf numFmtId="10" fontId="1" fillId="41" borderId="17" xfId="0" applyNumberFormat="1" applyFont="1" applyFill="1" applyBorder="1" applyAlignment="1">
      <alignment vertical="center"/>
    </xf>
    <xf numFmtId="10" fontId="1" fillId="0" borderId="0" xfId="0" applyNumberFormat="1" applyFont="1" applyFill="1" applyBorder="1" applyAlignment="1">
      <alignment horizontal="right"/>
    </xf>
    <xf numFmtId="49" fontId="0" fillId="41" borderId="0" xfId="0" applyNumberFormat="1" applyFill="1" applyAlignment="1">
      <alignment/>
    </xf>
    <xf numFmtId="1" fontId="0" fillId="41" borderId="0" xfId="0" applyNumberFormat="1" applyFill="1" applyBorder="1" applyAlignment="1">
      <alignment/>
    </xf>
    <xf numFmtId="1" fontId="80" fillId="41" borderId="0" xfId="0" applyNumberFormat="1" applyFont="1" applyFill="1" applyBorder="1" applyAlignment="1">
      <alignment horizontal="right"/>
    </xf>
    <xf numFmtId="10" fontId="0" fillId="41" borderId="0" xfId="0" applyNumberFormat="1" applyFill="1" applyBorder="1" applyAlignment="1">
      <alignment horizontal="right"/>
    </xf>
    <xf numFmtId="10" fontId="0" fillId="41" borderId="0" xfId="0" applyNumberFormat="1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0" xfId="0" applyFill="1" applyAlignment="1">
      <alignment/>
    </xf>
    <xf numFmtId="0" fontId="5" fillId="0" borderId="11" xfId="0" applyFont="1" applyBorder="1" applyAlignment="1">
      <alignment horizontal="right" wrapText="1"/>
    </xf>
    <xf numFmtId="0" fontId="90" fillId="40" borderId="16" xfId="0" applyFont="1" applyFill="1" applyBorder="1" applyAlignment="1">
      <alignment horizontal="right" wrapText="1"/>
    </xf>
    <xf numFmtId="0" fontId="91" fillId="40" borderId="15" xfId="0" applyFont="1" applyFill="1" applyBorder="1" applyAlignment="1">
      <alignment horizontal="right" wrapText="1"/>
    </xf>
    <xf numFmtId="0" fontId="91" fillId="40" borderId="11" xfId="0" applyFont="1" applyFill="1" applyBorder="1" applyAlignment="1">
      <alignment horizontal="right" wrapText="1"/>
    </xf>
    <xf numFmtId="0" fontId="5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7" fontId="0" fillId="37" borderId="0" xfId="0" applyNumberFormat="1" applyFont="1" applyFill="1" applyAlignment="1">
      <alignment horizontal="center"/>
    </xf>
    <xf numFmtId="0" fontId="0" fillId="0" borderId="18" xfId="0" applyBorder="1" applyAlignment="1">
      <alignment wrapText="1"/>
    </xf>
    <xf numFmtId="1" fontId="80" fillId="0" borderId="18" xfId="0" applyNumberFormat="1" applyFont="1" applyFill="1" applyBorder="1" applyAlignment="1">
      <alignment horizontal="right"/>
    </xf>
    <xf numFmtId="10" fontId="1" fillId="42" borderId="18" xfId="0" applyNumberFormat="1" applyFont="1" applyFill="1" applyBorder="1" applyAlignment="1">
      <alignment horizontal="right"/>
    </xf>
    <xf numFmtId="42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10" fontId="0" fillId="0" borderId="18" xfId="0" applyNumberFormat="1" applyBorder="1" applyAlignment="1">
      <alignment horizontal="right"/>
    </xf>
    <xf numFmtId="10" fontId="0" fillId="34" borderId="18" xfId="0" applyNumberFormat="1" applyFill="1" applyBorder="1" applyAlignment="1">
      <alignment/>
    </xf>
    <xf numFmtId="0" fontId="0" fillId="34" borderId="18" xfId="0" applyFill="1" applyBorder="1" applyAlignment="1">
      <alignment/>
    </xf>
    <xf numFmtId="1" fontId="9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49" fontId="93" fillId="0" borderId="0" xfId="0" applyNumberFormat="1" applyFont="1" applyAlignment="1">
      <alignment/>
    </xf>
    <xf numFmtId="10" fontId="2" fillId="33" borderId="0" xfId="0" applyNumberFormat="1" applyFont="1" applyFill="1" applyAlignment="1">
      <alignment horizontal="right"/>
    </xf>
    <xf numFmtId="1" fontId="80" fillId="33" borderId="0" xfId="0" applyNumberFormat="1" applyFont="1" applyFill="1" applyAlignment="1">
      <alignment horizontal="left"/>
    </xf>
    <xf numFmtId="1" fontId="80" fillId="33" borderId="0" xfId="0" applyNumberFormat="1" applyFont="1" applyFill="1" applyAlignment="1">
      <alignment horizontal="right"/>
    </xf>
    <xf numFmtId="1" fontId="1" fillId="33" borderId="0" xfId="0" applyNumberFormat="1" applyFont="1" applyFill="1" applyAlignment="1">
      <alignment horizontal="left"/>
    </xf>
    <xf numFmtId="1" fontId="80" fillId="33" borderId="18" xfId="0" applyNumberFormat="1" applyFont="1" applyFill="1" applyBorder="1" applyAlignment="1">
      <alignment horizontal="right"/>
    </xf>
    <xf numFmtId="10" fontId="1" fillId="33" borderId="18" xfId="0" applyNumberFormat="1" applyFont="1" applyFill="1" applyBorder="1" applyAlignment="1">
      <alignment horizontal="right"/>
    </xf>
    <xf numFmtId="1" fontId="81" fillId="33" borderId="0" xfId="0" applyNumberFormat="1" applyFont="1" applyFill="1" applyAlignment="1">
      <alignment horizontal="left"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10" fontId="13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94" fillId="37" borderId="19" xfId="0" applyFont="1" applyFill="1" applyBorder="1" applyAlignment="1">
      <alignment horizontal="center" wrapText="1"/>
    </xf>
    <xf numFmtId="0" fontId="0" fillId="37" borderId="20" xfId="0" applyFill="1" applyBorder="1" applyAlignment="1">
      <alignment wrapText="1"/>
    </xf>
    <xf numFmtId="49" fontId="11" fillId="0" borderId="0" xfId="0" applyNumberFormat="1" applyFont="1" applyAlignment="1">
      <alignment/>
    </xf>
    <xf numFmtId="49" fontId="95" fillId="0" borderId="0" xfId="0" applyNumberFormat="1" applyFont="1" applyAlignment="1">
      <alignment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10" fontId="0" fillId="33" borderId="0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167" fontId="1" fillId="33" borderId="0" xfId="44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49" fontId="96" fillId="41" borderId="0" xfId="0" applyNumberFormat="1" applyFont="1" applyFill="1" applyAlignment="1">
      <alignment/>
    </xf>
    <xf numFmtId="49" fontId="0" fillId="0" borderId="21" xfId="0" applyNumberFormat="1" applyBorder="1" applyAlignment="1">
      <alignment/>
    </xf>
    <xf numFmtId="42" fontId="84" fillId="40" borderId="22" xfId="0" applyNumberFormat="1" applyFont="1" applyFill="1" applyBorder="1" applyAlignment="1">
      <alignment/>
    </xf>
    <xf numFmtId="5" fontId="1" fillId="33" borderId="21" xfId="0" applyNumberFormat="1" applyFont="1" applyFill="1" applyBorder="1" applyAlignment="1">
      <alignment/>
    </xf>
    <xf numFmtId="177" fontId="1" fillId="33" borderId="21" xfId="0" applyNumberFormat="1" applyFont="1" applyFill="1" applyBorder="1" applyAlignment="1">
      <alignment/>
    </xf>
    <xf numFmtId="41" fontId="1" fillId="0" borderId="21" xfId="0" applyNumberFormat="1" applyFont="1" applyBorder="1" applyAlignment="1">
      <alignment/>
    </xf>
    <xf numFmtId="41" fontId="1" fillId="35" borderId="23" xfId="0" applyNumberFormat="1" applyFont="1" applyFill="1" applyBorder="1" applyAlignment="1">
      <alignment/>
    </xf>
    <xf numFmtId="42" fontId="84" fillId="40" borderId="24" xfId="0" applyNumberFormat="1" applyFont="1" applyFill="1" applyBorder="1" applyAlignment="1">
      <alignment/>
    </xf>
    <xf numFmtId="5" fontId="5" fillId="33" borderId="21" xfId="0" applyNumberFormat="1" applyFont="1" applyFill="1" applyBorder="1" applyAlignment="1">
      <alignment/>
    </xf>
    <xf numFmtId="5" fontId="1" fillId="33" borderId="25" xfId="0" applyNumberFormat="1" applyFont="1" applyFill="1" applyBorder="1" applyAlignment="1">
      <alignment/>
    </xf>
    <xf numFmtId="41" fontId="5" fillId="33" borderId="21" xfId="0" applyNumberFormat="1" applyFont="1" applyFill="1" applyBorder="1" applyAlignment="1">
      <alignment/>
    </xf>
    <xf numFmtId="41" fontId="1" fillId="40" borderId="23" xfId="0" applyNumberFormat="1" applyFont="1" applyFill="1" applyBorder="1" applyAlignment="1">
      <alignment/>
    </xf>
    <xf numFmtId="42" fontId="0" fillId="0" borderId="26" xfId="0" applyNumberFormat="1" applyFill="1" applyBorder="1" applyAlignment="1">
      <alignment/>
    </xf>
    <xf numFmtId="1" fontId="0" fillId="0" borderId="21" xfId="0" applyNumberFormat="1" applyFill="1" applyBorder="1" applyAlignment="1">
      <alignment/>
    </xf>
    <xf numFmtId="42" fontId="0" fillId="41" borderId="27" xfId="0" applyNumberFormat="1" applyFill="1" applyBorder="1" applyAlignment="1">
      <alignment vertical="center"/>
    </xf>
    <xf numFmtId="1" fontId="81" fillId="0" borderId="0" xfId="0" applyNumberFormat="1" applyFont="1" applyFill="1" applyBorder="1" applyAlignment="1">
      <alignment horizontal="right"/>
    </xf>
    <xf numFmtId="0" fontId="0" fillId="3" borderId="28" xfId="0" applyFill="1" applyBorder="1" applyAlignment="1">
      <alignment wrapText="1"/>
    </xf>
    <xf numFmtId="42" fontId="1" fillId="0" borderId="0" xfId="0" applyNumberFormat="1" applyFont="1" applyAlignment="1">
      <alignment vertical="center"/>
    </xf>
    <xf numFmtId="10" fontId="0" fillId="0" borderId="0" xfId="0" applyNumberFormat="1" applyAlignment="1">
      <alignment horizontal="right" vertical="center"/>
    </xf>
    <xf numFmtId="10" fontId="0" fillId="34" borderId="0" xfId="0" applyNumberFormat="1" applyFill="1" applyBorder="1" applyAlignment="1">
      <alignment vertical="center"/>
    </xf>
    <xf numFmtId="10" fontId="11" fillId="38" borderId="0" xfId="0" applyNumberFormat="1" applyFont="1" applyFill="1" applyBorder="1" applyAlignment="1">
      <alignment vertical="center"/>
    </xf>
    <xf numFmtId="42" fontId="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0" fontId="11" fillId="0" borderId="0" xfId="0" applyNumberFormat="1" applyFont="1" applyAlignment="1">
      <alignment horizontal="right" vertical="center"/>
    </xf>
    <xf numFmtId="10" fontId="11" fillId="34" borderId="0" xfId="0" applyNumberFormat="1" applyFont="1" applyFill="1" applyBorder="1" applyAlignment="1">
      <alignment vertical="center"/>
    </xf>
    <xf numFmtId="0" fontId="11" fillId="34" borderId="0" xfId="0" applyFont="1" applyFill="1" applyAlignment="1">
      <alignment vertical="center"/>
    </xf>
    <xf numFmtId="0" fontId="5" fillId="0" borderId="0" xfId="0" applyFont="1" applyBorder="1" applyAlignment="1">
      <alignment wrapText="1"/>
    </xf>
    <xf numFmtId="1" fontId="0" fillId="41" borderId="29" xfId="0" applyNumberFormat="1" applyFill="1" applyBorder="1" applyAlignment="1">
      <alignment/>
    </xf>
    <xf numFmtId="0" fontId="5" fillId="0" borderId="29" xfId="0" applyFont="1" applyBorder="1" applyAlignment="1">
      <alignment wrapText="1"/>
    </xf>
    <xf numFmtId="49" fontId="0" fillId="0" borderId="29" xfId="0" applyNumberFormat="1" applyBorder="1" applyAlignment="1">
      <alignment/>
    </xf>
    <xf numFmtId="10" fontId="2" fillId="42" borderId="0" xfId="0" applyNumberFormat="1" applyFont="1" applyFill="1" applyBorder="1" applyAlignment="1">
      <alignment horizontal="right"/>
    </xf>
    <xf numFmtId="42" fontId="84" fillId="40" borderId="30" xfId="0" applyNumberFormat="1" applyFont="1" applyFill="1" applyBorder="1" applyAlignment="1">
      <alignment/>
    </xf>
    <xf numFmtId="178" fontId="1" fillId="42" borderId="29" xfId="0" applyNumberFormat="1" applyFont="1" applyFill="1" applyBorder="1" applyAlignment="1">
      <alignment/>
    </xf>
    <xf numFmtId="1" fontId="81" fillId="0" borderId="0" xfId="0" applyNumberFormat="1" applyFont="1" applyFill="1" applyBorder="1" applyAlignment="1">
      <alignment horizontal="left"/>
    </xf>
    <xf numFmtId="10" fontId="1" fillId="0" borderId="0" xfId="0" applyNumberFormat="1" applyFont="1" applyBorder="1" applyAlignment="1">
      <alignment horizontal="right"/>
    </xf>
    <xf numFmtId="178" fontId="1" fillId="33" borderId="29" xfId="0" applyNumberFormat="1" applyFont="1" applyFill="1" applyBorder="1" applyAlignment="1">
      <alignment/>
    </xf>
    <xf numFmtId="10" fontId="1" fillId="37" borderId="0" xfId="0" applyNumberFormat="1" applyFont="1" applyFill="1" applyBorder="1" applyAlignment="1">
      <alignment horizontal="right"/>
    </xf>
    <xf numFmtId="178" fontId="1" fillId="0" borderId="29" xfId="0" applyNumberFormat="1" applyFont="1" applyBorder="1" applyAlignment="1">
      <alignment/>
    </xf>
    <xf numFmtId="178" fontId="84" fillId="40" borderId="30" xfId="0" applyNumberFormat="1" applyFont="1" applyFill="1" applyBorder="1" applyAlignment="1">
      <alignment/>
    </xf>
    <xf numFmtId="41" fontId="1" fillId="0" borderId="29" xfId="0" applyNumberFormat="1" applyFont="1" applyBorder="1" applyAlignment="1">
      <alignment/>
    </xf>
    <xf numFmtId="5" fontId="1" fillId="42" borderId="29" xfId="0" applyNumberFormat="1" applyFont="1" applyFill="1" applyBorder="1" applyAlignment="1">
      <alignment/>
    </xf>
    <xf numFmtId="1" fontId="80" fillId="0" borderId="0" xfId="0" applyNumberFormat="1" applyFont="1" applyFill="1" applyBorder="1" applyAlignment="1">
      <alignment horizontal="left"/>
    </xf>
    <xf numFmtId="5" fontId="1" fillId="0" borderId="29" xfId="0" applyNumberFormat="1" applyFont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42" fontId="84" fillId="40" borderId="31" xfId="0" applyNumberFormat="1" applyFont="1" applyFill="1" applyBorder="1" applyAlignment="1">
      <alignment/>
    </xf>
    <xf numFmtId="5" fontId="5" fillId="37" borderId="29" xfId="0" applyNumberFormat="1" applyFont="1" applyFill="1" applyBorder="1" applyAlignment="1">
      <alignment/>
    </xf>
    <xf numFmtId="5" fontId="1" fillId="37" borderId="29" xfId="0" applyNumberFormat="1" applyFont="1" applyFill="1" applyBorder="1" applyAlignment="1">
      <alignment/>
    </xf>
    <xf numFmtId="5" fontId="1" fillId="0" borderId="32" xfId="0" applyNumberFormat="1" applyFont="1" applyBorder="1" applyAlignment="1">
      <alignment/>
    </xf>
    <xf numFmtId="41" fontId="5" fillId="33" borderId="29" xfId="0" applyNumberFormat="1" applyFont="1" applyFill="1" applyBorder="1" applyAlignment="1">
      <alignment/>
    </xf>
    <xf numFmtId="10" fontId="1" fillId="33" borderId="0" xfId="0" applyNumberFormat="1" applyFont="1" applyFill="1" applyBorder="1" applyAlignment="1">
      <alignment horizontal="right"/>
    </xf>
    <xf numFmtId="41" fontId="1" fillId="40" borderId="33" xfId="0" applyNumberFormat="1" applyFont="1" applyFill="1" applyBorder="1" applyAlignment="1">
      <alignment/>
    </xf>
    <xf numFmtId="42" fontId="0" fillId="0" borderId="34" xfId="0" applyNumberFormat="1" applyFill="1" applyBorder="1" applyAlignment="1">
      <alignment/>
    </xf>
    <xf numFmtId="1" fontId="0" fillId="0" borderId="29" xfId="0" applyNumberFormat="1" applyFill="1" applyBorder="1" applyAlignment="1">
      <alignment/>
    </xf>
    <xf numFmtId="42" fontId="0" fillId="41" borderId="35" xfId="0" applyNumberFormat="1" applyFill="1" applyBorder="1" applyAlignment="1">
      <alignment vertical="center"/>
    </xf>
    <xf numFmtId="167" fontId="11" fillId="43" borderId="0" xfId="44" applyNumberFormat="1" applyFont="1" applyFill="1" applyAlignment="1">
      <alignment/>
    </xf>
    <xf numFmtId="0" fontId="5" fillId="4" borderId="17" xfId="0" applyFont="1" applyFill="1" applyBorder="1" applyAlignment="1">
      <alignment vertical="center" wrapText="1"/>
    </xf>
    <xf numFmtId="42" fontId="0" fillId="4" borderId="27" xfId="0" applyNumberFormat="1" applyFill="1" applyBorder="1" applyAlignment="1">
      <alignment vertical="center"/>
    </xf>
    <xf numFmtId="1" fontId="80" fillId="4" borderId="17" xfId="0" applyNumberFormat="1" applyFont="1" applyFill="1" applyBorder="1" applyAlignment="1">
      <alignment horizontal="right" vertical="center"/>
    </xf>
    <xf numFmtId="10" fontId="1" fillId="4" borderId="17" xfId="0" applyNumberFormat="1" applyFont="1" applyFill="1" applyBorder="1" applyAlignment="1">
      <alignment vertical="center"/>
    </xf>
    <xf numFmtId="10" fontId="0" fillId="4" borderId="0" xfId="0" applyNumberFormat="1" applyFill="1" applyBorder="1" applyAlignment="1">
      <alignment/>
    </xf>
    <xf numFmtId="42" fontId="1" fillId="4" borderId="17" xfId="0" applyNumberFormat="1" applyFont="1" applyFill="1" applyBorder="1" applyAlignment="1">
      <alignment vertical="center"/>
    </xf>
    <xf numFmtId="0" fontId="1" fillId="4" borderId="17" xfId="0" applyFont="1" applyFill="1" applyBorder="1" applyAlignment="1">
      <alignment vertical="center"/>
    </xf>
    <xf numFmtId="1" fontId="97" fillId="37" borderId="0" xfId="0" applyNumberFormat="1" applyFont="1" applyFill="1" applyAlignment="1">
      <alignment horizontal="center" vertical="center"/>
    </xf>
    <xf numFmtId="0" fontId="98" fillId="33" borderId="36" xfId="0" applyFont="1" applyFill="1" applyBorder="1" applyAlignment="1">
      <alignment horizontal="center" vertical="center" wrapText="1"/>
    </xf>
    <xf numFmtId="1" fontId="80" fillId="33" borderId="37" xfId="0" applyNumberFormat="1" applyFont="1" applyFill="1" applyBorder="1" applyAlignment="1">
      <alignment horizontal="right" vertical="center"/>
    </xf>
    <xf numFmtId="10" fontId="1" fillId="33" borderId="37" xfId="0" applyNumberFormat="1" applyFont="1" applyFill="1" applyBorder="1" applyAlignment="1">
      <alignment horizontal="center" vertical="center"/>
    </xf>
    <xf numFmtId="1" fontId="80" fillId="33" borderId="0" xfId="0" applyNumberFormat="1" applyFont="1" applyFill="1" applyBorder="1" applyAlignment="1">
      <alignment horizontal="right"/>
    </xf>
    <xf numFmtId="10" fontId="0" fillId="33" borderId="0" xfId="0" applyNumberFormat="1" applyFill="1" applyBorder="1" applyAlignment="1">
      <alignment horizontal="right"/>
    </xf>
    <xf numFmtId="42" fontId="99" fillId="33" borderId="0" xfId="0" applyNumberFormat="1" applyFont="1" applyFill="1" applyBorder="1" applyAlignment="1">
      <alignment vertical="center"/>
    </xf>
    <xf numFmtId="1" fontId="80" fillId="33" borderId="0" xfId="0" applyNumberFormat="1" applyFont="1" applyFill="1" applyBorder="1" applyAlignment="1">
      <alignment horizontal="right" vertical="center"/>
    </xf>
    <xf numFmtId="10" fontId="0" fillId="33" borderId="0" xfId="0" applyNumberFormat="1" applyFill="1" applyBorder="1" applyAlignment="1">
      <alignment horizontal="right" vertical="center"/>
    </xf>
    <xf numFmtId="1" fontId="81" fillId="33" borderId="0" xfId="0" applyNumberFormat="1" applyFont="1" applyFill="1" applyBorder="1" applyAlignment="1">
      <alignment horizontal="right" vertical="center"/>
    </xf>
    <xf numFmtId="10" fontId="11" fillId="33" borderId="0" xfId="0" applyNumberFormat="1" applyFont="1" applyFill="1" applyBorder="1" applyAlignment="1">
      <alignment horizontal="right" vertical="center"/>
    </xf>
    <xf numFmtId="42" fontId="99" fillId="33" borderId="29" xfId="0" applyNumberFormat="1" applyFont="1" applyFill="1" applyBorder="1" applyAlignment="1">
      <alignment/>
    </xf>
    <xf numFmtId="1" fontId="81" fillId="33" borderId="0" xfId="0" applyNumberFormat="1" applyFont="1" applyFill="1" applyBorder="1" applyAlignment="1">
      <alignment horizontal="right"/>
    </xf>
    <xf numFmtId="10" fontId="11" fillId="33" borderId="0" xfId="0" applyNumberFormat="1" applyFont="1" applyFill="1" applyBorder="1" applyAlignment="1">
      <alignment horizontal="right"/>
    </xf>
    <xf numFmtId="1" fontId="100" fillId="7" borderId="0" xfId="0" applyNumberFormat="1" applyFont="1" applyFill="1" applyAlignment="1">
      <alignment horizontal="center" vertical="center"/>
    </xf>
    <xf numFmtId="0" fontId="5" fillId="33" borderId="20" xfId="0" applyFont="1" applyFill="1" applyBorder="1" applyAlignment="1">
      <alignment horizontal="right" wrapText="1"/>
    </xf>
    <xf numFmtId="1" fontId="0" fillId="3" borderId="0" xfId="0" applyNumberFormat="1" applyFill="1" applyBorder="1" applyAlignment="1">
      <alignment/>
    </xf>
    <xf numFmtId="1" fontId="80" fillId="3" borderId="0" xfId="0" applyNumberFormat="1" applyFont="1" applyFill="1" applyBorder="1" applyAlignment="1">
      <alignment horizontal="right"/>
    </xf>
    <xf numFmtId="10" fontId="0" fillId="3" borderId="0" xfId="0" applyNumberFormat="1" applyFill="1" applyBorder="1" applyAlignment="1">
      <alignment horizontal="right"/>
    </xf>
    <xf numFmtId="10" fontId="0" fillId="3" borderId="0" xfId="0" applyNumberFormat="1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1" fillId="3" borderId="0" xfId="0" applyFont="1" applyFill="1" applyAlignment="1">
      <alignment/>
    </xf>
    <xf numFmtId="0" fontId="5" fillId="33" borderId="28" xfId="0" applyFont="1" applyFill="1" applyBorder="1" applyAlignment="1">
      <alignment horizontal="right" vertical="center" wrapText="1"/>
    </xf>
    <xf numFmtId="0" fontId="5" fillId="33" borderId="20" xfId="0" applyFont="1" applyFill="1" applyBorder="1" applyAlignment="1">
      <alignment horizontal="right" vertical="center" wrapText="1"/>
    </xf>
    <xf numFmtId="1" fontId="0" fillId="3" borderId="20" xfId="0" applyNumberFormat="1" applyFill="1" applyBorder="1" applyAlignment="1">
      <alignment/>
    </xf>
    <xf numFmtId="41" fontId="1" fillId="41" borderId="33" xfId="0" applyNumberFormat="1" applyFont="1" applyFill="1" applyBorder="1" applyAlignment="1">
      <alignment/>
    </xf>
    <xf numFmtId="10" fontId="1" fillId="41" borderId="11" xfId="0" applyNumberFormat="1" applyFont="1" applyFill="1" applyBorder="1" applyAlignment="1">
      <alignment horizontal="right"/>
    </xf>
    <xf numFmtId="0" fontId="101" fillId="34" borderId="0" xfId="0" applyFont="1" applyFill="1" applyAlignment="1">
      <alignment/>
    </xf>
    <xf numFmtId="0" fontId="101" fillId="0" borderId="0" xfId="0" applyFont="1" applyAlignment="1">
      <alignment/>
    </xf>
    <xf numFmtId="0" fontId="101" fillId="44" borderId="16" xfId="0" applyFont="1" applyFill="1" applyBorder="1" applyAlignment="1">
      <alignment horizontal="right" wrapText="1"/>
    </xf>
    <xf numFmtId="42" fontId="102" fillId="44" borderId="30" xfId="0" applyNumberFormat="1" applyFont="1" applyFill="1" applyBorder="1" applyAlignment="1">
      <alignment/>
    </xf>
    <xf numFmtId="1" fontId="103" fillId="44" borderId="16" xfId="0" applyNumberFormat="1" applyFont="1" applyFill="1" applyBorder="1" applyAlignment="1">
      <alignment horizontal="right"/>
    </xf>
    <xf numFmtId="10" fontId="103" fillId="44" borderId="16" xfId="0" applyNumberFormat="1" applyFont="1" applyFill="1" applyBorder="1" applyAlignment="1">
      <alignment horizontal="right"/>
    </xf>
    <xf numFmtId="10" fontId="101" fillId="44" borderId="0" xfId="0" applyNumberFormat="1" applyFont="1" applyFill="1" applyBorder="1" applyAlignment="1">
      <alignment/>
    </xf>
    <xf numFmtId="42" fontId="104" fillId="44" borderId="16" xfId="0" applyNumberFormat="1" applyFont="1" applyFill="1" applyBorder="1" applyAlignment="1">
      <alignment/>
    </xf>
    <xf numFmtId="0" fontId="101" fillId="44" borderId="16" xfId="0" applyFont="1" applyFill="1" applyBorder="1" applyAlignment="1">
      <alignment/>
    </xf>
    <xf numFmtId="10" fontId="104" fillId="44" borderId="16" xfId="0" applyNumberFormat="1" applyFont="1" applyFill="1" applyBorder="1" applyAlignment="1">
      <alignment horizontal="right"/>
    </xf>
    <xf numFmtId="0" fontId="3" fillId="0" borderId="0" xfId="53" applyAlignment="1" applyProtection="1">
      <alignment horizontal="center"/>
      <protection/>
    </xf>
    <xf numFmtId="49" fontId="11" fillId="0" borderId="0" xfId="0" applyNumberFormat="1" applyFont="1" applyAlignment="1">
      <alignment horizontal="center"/>
    </xf>
    <xf numFmtId="0" fontId="0" fillId="0" borderId="29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0" fontId="15" fillId="0" borderId="13" xfId="0" applyNumberFormat="1" applyFont="1" applyBorder="1" applyAlignment="1">
      <alignment horizontal="center" vertical="center"/>
    </xf>
    <xf numFmtId="0" fontId="105" fillId="0" borderId="37" xfId="0" applyFont="1" applyBorder="1" applyAlignment="1">
      <alignment horizontal="right" vertical="center"/>
    </xf>
    <xf numFmtId="0" fontId="105" fillId="0" borderId="13" xfId="0" applyFont="1" applyBorder="1" applyAlignment="1">
      <alignment horizontal="right" vertical="center"/>
    </xf>
    <xf numFmtId="49" fontId="106" fillId="0" borderId="0" xfId="0" applyNumberFormat="1" applyFont="1" applyAlignment="1">
      <alignment horizontal="right"/>
    </xf>
    <xf numFmtId="0" fontId="107" fillId="0" borderId="37" xfId="0" applyFont="1" applyBorder="1" applyAlignment="1">
      <alignment horizontal="right" vertical="center"/>
    </xf>
    <xf numFmtId="0" fontId="107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left" wrapText="1"/>
    </xf>
    <xf numFmtId="49" fontId="0" fillId="33" borderId="0" xfId="0" applyNumberFormat="1" applyFont="1" applyFill="1" applyAlignment="1">
      <alignment horizontal="center"/>
    </xf>
    <xf numFmtId="10" fontId="9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85725</xdr:rowOff>
    </xdr:from>
    <xdr:to>
      <xdr:col>3</xdr:col>
      <xdr:colOff>123825</xdr:colOff>
      <xdr:row>4</xdr:row>
      <xdr:rowOff>38100</xdr:rowOff>
    </xdr:to>
    <xdr:sp>
      <xdr:nvSpPr>
        <xdr:cNvPr id="1" name="Down Arrow Callout 2"/>
        <xdr:cNvSpPr>
          <a:spLocks/>
        </xdr:cNvSpPr>
      </xdr:nvSpPr>
      <xdr:spPr>
        <a:xfrm>
          <a:off x="2019300" y="609600"/>
          <a:ext cx="904875" cy="609600"/>
        </a:xfrm>
        <a:prstGeom prst="downArrowCallout">
          <a:avLst>
            <a:gd name="adj1" fmla="val 14976"/>
            <a:gd name="adj2" fmla="val -16842"/>
            <a:gd name="adj3" fmla="val 25000"/>
            <a:gd name="adj4" fmla="val -8421"/>
          </a:avLst>
        </a:prstGeom>
        <a:gradFill rotWithShape="1">
          <a:gsLst>
            <a:gs pos="0">
              <a:srgbClr val="9AB5E4"/>
            </a:gs>
            <a:gs pos="23000">
              <a:srgbClr val="C2D1ED"/>
            </a:gs>
            <a:gs pos="58000">
              <a:srgbClr val="E1E8F5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</a:rPr>
            <a:t>Break Even Column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47625</xdr:rowOff>
    </xdr:from>
    <xdr:to>
      <xdr:col>3</xdr:col>
      <xdr:colOff>400050</xdr:colOff>
      <xdr:row>3</xdr:row>
      <xdr:rowOff>38100</xdr:rowOff>
    </xdr:to>
    <xdr:sp>
      <xdr:nvSpPr>
        <xdr:cNvPr id="1" name="Down Arrow Callout 4"/>
        <xdr:cNvSpPr>
          <a:spLocks/>
        </xdr:cNvSpPr>
      </xdr:nvSpPr>
      <xdr:spPr>
        <a:xfrm>
          <a:off x="2000250" y="600075"/>
          <a:ext cx="1181100" cy="552450"/>
        </a:xfrm>
        <a:prstGeom prst="downArrowCallout">
          <a:avLst>
            <a:gd name="adj1" fmla="val 14976"/>
            <a:gd name="adj2" fmla="val -11490"/>
            <a:gd name="adj3" fmla="val 25000"/>
            <a:gd name="adj4" fmla="val -5745"/>
          </a:avLst>
        </a:prstGeom>
        <a:gradFill rotWithShape="1">
          <a:gsLst>
            <a:gs pos="0">
              <a:srgbClr val="9AB5E4"/>
            </a:gs>
            <a:gs pos="23000">
              <a:srgbClr val="C2D1ED"/>
            </a:gs>
            <a:gs pos="58000">
              <a:srgbClr val="E1E8F5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</a:rPr>
            <a:t>Break Even Column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chaelhartzell.com/" TargetMode="External" /><Relationship Id="rId2" Type="http://schemas.openxmlformats.org/officeDocument/2006/relationships/hyperlink" Target="http://www.michaelhartzell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85" sqref="A85"/>
    </sheetView>
  </sheetViews>
  <sheetFormatPr defaultColWidth="9.140625" defaultRowHeight="12.75" outlineLevelCol="1"/>
  <cols>
    <col min="1" max="1" width="29.140625" style="4" customWidth="1"/>
    <col min="2" max="2" width="11.7109375" style="4" customWidth="1" outlineLevel="1"/>
    <col min="3" max="3" width="1.1484375" style="42" customWidth="1" outlineLevel="1"/>
    <col min="4" max="4" width="9.8515625" style="4" customWidth="1" outlineLevel="1"/>
    <col min="5" max="5" width="0.2890625" style="10" customWidth="1" outlineLevel="1"/>
    <col min="6" max="6" width="10.00390625" style="4" customWidth="1"/>
    <col min="7" max="7" width="1.8515625" style="4" customWidth="1"/>
    <col min="8" max="8" width="8.7109375" style="4" customWidth="1"/>
    <col min="9" max="9" width="0.42578125" style="10" customWidth="1"/>
    <col min="10" max="10" width="10.00390625" style="4" bestFit="1" customWidth="1"/>
    <col min="11" max="11" width="1.7109375" style="4" customWidth="1"/>
    <col min="12" max="12" width="9.140625" style="4" customWidth="1"/>
    <col min="13" max="13" width="0.2890625" style="10" customWidth="1"/>
    <col min="14" max="14" width="10.00390625" style="4" customWidth="1"/>
    <col min="15" max="15" width="1.421875" style="4" customWidth="1"/>
    <col min="16" max="16" width="9.421875" style="4" customWidth="1"/>
    <col min="17" max="17" width="0.2890625" style="4" customWidth="1"/>
    <col min="18" max="18" width="10.00390625" style="4" bestFit="1" customWidth="1"/>
    <col min="19" max="19" width="1.57421875" style="4" customWidth="1"/>
    <col min="20" max="20" width="9.00390625" style="4" customWidth="1"/>
    <col min="21" max="21" width="0.2890625" style="4" customWidth="1"/>
    <col min="22" max="16384" width="9.140625" style="4" customWidth="1"/>
  </cols>
  <sheetData>
    <row r="1" spans="1:18" ht="14.25" customHeight="1" thickBot="1">
      <c r="A1" s="264" t="s">
        <v>105</v>
      </c>
      <c r="B1" s="264"/>
      <c r="C1" s="264"/>
      <c r="D1" s="264"/>
      <c r="E1" s="9"/>
      <c r="F1" s="21"/>
      <c r="H1" s="2"/>
      <c r="I1" s="9"/>
      <c r="J1" s="21"/>
      <c r="L1" s="2"/>
      <c r="M1" s="9"/>
      <c r="N1" s="21"/>
      <c r="P1" s="2"/>
      <c r="R1" s="21"/>
    </row>
    <row r="2" spans="1:21" ht="27" customHeight="1" thickBot="1" thickTop="1">
      <c r="A2" s="85" t="s">
        <v>60</v>
      </c>
      <c r="B2" s="269" t="s">
        <v>69</v>
      </c>
      <c r="C2" s="270"/>
      <c r="D2" s="270"/>
      <c r="E2" s="81"/>
      <c r="F2" s="78">
        <v>0.05</v>
      </c>
      <c r="G2" s="268" t="s">
        <v>13</v>
      </c>
      <c r="H2" s="268"/>
      <c r="I2" s="79"/>
      <c r="J2" s="80">
        <v>0.1</v>
      </c>
      <c r="K2" s="268" t="s">
        <v>13</v>
      </c>
      <c r="L2" s="268"/>
      <c r="M2" s="79"/>
      <c r="N2" s="80">
        <v>0.15</v>
      </c>
      <c r="O2" s="268" t="s">
        <v>13</v>
      </c>
      <c r="P2" s="268"/>
      <c r="Q2" s="79" t="s">
        <v>18</v>
      </c>
      <c r="R2" s="80">
        <v>0.25</v>
      </c>
      <c r="S2" s="268" t="s">
        <v>13</v>
      </c>
      <c r="T2" s="268"/>
      <c r="U2" s="30"/>
    </row>
    <row r="3" spans="1:21" ht="46.5" customHeight="1" thickBot="1" thickTop="1">
      <c r="A3" s="153" t="s">
        <v>96</v>
      </c>
      <c r="B3" s="227"/>
      <c r="C3" s="228"/>
      <c r="D3" s="229"/>
      <c r="E3" s="82"/>
      <c r="F3" s="240" t="s">
        <v>56</v>
      </c>
      <c r="G3" s="27"/>
      <c r="H3" s="20" t="s">
        <v>5</v>
      </c>
      <c r="I3" s="26"/>
      <c r="J3" s="240" t="s">
        <v>57</v>
      </c>
      <c r="K3" s="27"/>
      <c r="L3" s="20" t="s">
        <v>5</v>
      </c>
      <c r="M3" s="26"/>
      <c r="N3" s="240" t="s">
        <v>58</v>
      </c>
      <c r="O3" s="27"/>
      <c r="P3" s="20" t="s">
        <v>5</v>
      </c>
      <c r="Q3" s="28"/>
      <c r="R3" s="240" t="s">
        <v>59</v>
      </c>
      <c r="S3" s="27"/>
      <c r="T3" s="20" t="s">
        <v>5</v>
      </c>
      <c r="U3" s="25"/>
    </row>
    <row r="4" spans="1:21" ht="5.25" customHeight="1" thickTop="1">
      <c r="A4" s="180"/>
      <c r="B4" s="242"/>
      <c r="C4" s="243"/>
      <c r="D4" s="244"/>
      <c r="E4" s="245"/>
      <c r="F4" s="246"/>
      <c r="G4" s="246"/>
      <c r="H4" s="247"/>
      <c r="I4" s="245"/>
      <c r="J4" s="246"/>
      <c r="K4" s="246"/>
      <c r="L4" s="247"/>
      <c r="M4" s="245"/>
      <c r="N4" s="248"/>
      <c r="O4" s="246"/>
      <c r="P4" s="247"/>
      <c r="Q4" s="246"/>
      <c r="R4" s="246"/>
      <c r="S4" s="246"/>
      <c r="T4" s="247"/>
      <c r="U4" s="25"/>
    </row>
    <row r="5" spans="1:21" ht="20.25" customHeight="1">
      <c r="A5" s="241" t="s">
        <v>31</v>
      </c>
      <c r="B5" s="237">
        <f>$B$74/(1-$D$74)</f>
        <v>77903.86130811665</v>
      </c>
      <c r="C5" s="230"/>
      <c r="D5" s="231">
        <v>1</v>
      </c>
      <c r="E5" s="83"/>
      <c r="F5" s="18">
        <f>$B$5*(1+F2)</f>
        <v>81799.0543735225</v>
      </c>
      <c r="H5" s="15">
        <v>1</v>
      </c>
      <c r="I5" s="24"/>
      <c r="J5" s="18">
        <f>$B$5*(1+J2)</f>
        <v>85694.24743892833</v>
      </c>
      <c r="L5" s="15">
        <v>1</v>
      </c>
      <c r="M5" s="24"/>
      <c r="N5" s="18">
        <f>$B$5*(1+N2)</f>
        <v>89589.44050433414</v>
      </c>
      <c r="P5" s="15">
        <v>1</v>
      </c>
      <c r="Q5" s="25"/>
      <c r="R5" s="18">
        <f>$B$5*(1+R2)</f>
        <v>97379.82663514582</v>
      </c>
      <c r="T5" s="15">
        <v>1</v>
      </c>
      <c r="U5" s="25"/>
    </row>
    <row r="6" spans="1:21" ht="18.75" customHeight="1">
      <c r="A6" s="241" t="s">
        <v>75</v>
      </c>
      <c r="B6" s="237">
        <f>B5/4.3</f>
        <v>18117.177048399222</v>
      </c>
      <c r="C6" s="238"/>
      <c r="D6" s="239"/>
      <c r="E6" s="84"/>
      <c r="F6" s="49">
        <f>F5/4.3</f>
        <v>19023.035900819184</v>
      </c>
      <c r="G6" s="50"/>
      <c r="H6" s="47"/>
      <c r="I6" s="48"/>
      <c r="J6" s="49">
        <f>J5/4.3</f>
        <v>19928.894753239147</v>
      </c>
      <c r="K6" s="50"/>
      <c r="L6" s="47"/>
      <c r="M6" s="48"/>
      <c r="N6" s="49">
        <f>N5/4.3</f>
        <v>20834.7536056591</v>
      </c>
      <c r="O6" s="50"/>
      <c r="P6" s="47"/>
      <c r="Q6" s="51"/>
      <c r="R6" s="49">
        <f>R5/4.3</f>
        <v>22646.471310499026</v>
      </c>
      <c r="S6" s="50"/>
      <c r="T6" s="47"/>
      <c r="U6" s="25"/>
    </row>
    <row r="7" spans="1:21" ht="16.5" customHeight="1">
      <c r="A7" s="31"/>
      <c r="B7" s="266" t="s">
        <v>19</v>
      </c>
      <c r="C7" s="267"/>
      <c r="D7" s="267"/>
      <c r="E7" s="83"/>
      <c r="F7" s="3">
        <f>F6/H7</f>
        <v>884.7923674799621</v>
      </c>
      <c r="G7" s="138" t="s">
        <v>61</v>
      </c>
      <c r="H7" s="129">
        <v>21.5</v>
      </c>
      <c r="I7" s="32"/>
      <c r="J7" s="3">
        <f>J6/L7</f>
        <v>926.9253373599603</v>
      </c>
      <c r="K7" s="138" t="s">
        <v>61</v>
      </c>
      <c r="L7" s="129">
        <v>21.5</v>
      </c>
      <c r="M7" s="32"/>
      <c r="N7" s="3">
        <f>N6/P7</f>
        <v>969.0583072399583</v>
      </c>
      <c r="O7" s="138" t="s">
        <v>61</v>
      </c>
      <c r="P7" s="129">
        <v>21.5</v>
      </c>
      <c r="Q7" s="33"/>
      <c r="R7" s="3">
        <f>R6/T7</f>
        <v>1053.3242469999548</v>
      </c>
      <c r="S7" s="138" t="s">
        <v>61</v>
      </c>
      <c r="T7" s="129">
        <v>21.5</v>
      </c>
      <c r="U7" s="25"/>
    </row>
    <row r="8" spans="1:21" ht="6.75" customHeight="1">
      <c r="A8" s="116"/>
      <c r="B8" s="191"/>
      <c r="C8" s="118"/>
      <c r="D8" s="119"/>
      <c r="E8" s="120"/>
      <c r="F8" s="121"/>
      <c r="G8" s="121"/>
      <c r="H8" s="119"/>
      <c r="I8" s="120"/>
      <c r="J8" s="121"/>
      <c r="K8" s="121"/>
      <c r="L8" s="119"/>
      <c r="M8" s="120"/>
      <c r="N8" s="121"/>
      <c r="O8" s="121"/>
      <c r="P8" s="119"/>
      <c r="Q8" s="122"/>
      <c r="R8" s="121"/>
      <c r="S8" s="121"/>
      <c r="T8" s="119"/>
      <c r="U8" s="25"/>
    </row>
    <row r="9" spans="1:21" ht="15">
      <c r="A9" s="190" t="s">
        <v>0</v>
      </c>
      <c r="B9" s="192"/>
      <c r="C9" s="190"/>
      <c r="D9" s="190"/>
      <c r="E9" s="83"/>
      <c r="F9" s="11"/>
      <c r="G9" s="11"/>
      <c r="H9" s="16"/>
      <c r="I9" s="24"/>
      <c r="J9" s="11"/>
      <c r="K9" s="11"/>
      <c r="L9" s="16"/>
      <c r="M9" s="24"/>
      <c r="N9" s="11"/>
      <c r="O9" s="11"/>
      <c r="P9" s="16"/>
      <c r="Q9" s="25"/>
      <c r="R9" s="11"/>
      <c r="S9" s="11"/>
      <c r="T9" s="16"/>
      <c r="U9" s="25"/>
    </row>
    <row r="10" spans="1:21" ht="15">
      <c r="A10" s="22" t="s">
        <v>72</v>
      </c>
      <c r="B10" s="193"/>
      <c r="C10" s="179" t="s">
        <v>35</v>
      </c>
      <c r="D10" s="194">
        <v>0.24</v>
      </c>
      <c r="E10" s="83"/>
      <c r="F10" s="14">
        <f>H10*F$5</f>
        <v>19631.7730496454</v>
      </c>
      <c r="H10" s="15">
        <f>D10</f>
        <v>0.24</v>
      </c>
      <c r="I10" s="24"/>
      <c r="J10" s="14">
        <f>L10*J$5</f>
        <v>20566.619385342798</v>
      </c>
      <c r="L10" s="15">
        <f>H10</f>
        <v>0.24</v>
      </c>
      <c r="M10" s="24"/>
      <c r="N10" s="14">
        <f>P10*N$5</f>
        <v>21501.465721040193</v>
      </c>
      <c r="P10" s="15">
        <f>L10</f>
        <v>0.24</v>
      </c>
      <c r="Q10" s="25"/>
      <c r="R10" s="14">
        <f>T10*R$5</f>
        <v>23371.158392434994</v>
      </c>
      <c r="T10" s="15">
        <f>P10</f>
        <v>0.24</v>
      </c>
      <c r="U10" s="25"/>
    </row>
    <row r="11" spans="1:21" ht="15">
      <c r="A11" s="22" t="s">
        <v>97</v>
      </c>
      <c r="B11" s="193"/>
      <c r="C11" s="179"/>
      <c r="D11" s="194">
        <v>0.025</v>
      </c>
      <c r="E11" s="83"/>
      <c r="F11" s="14">
        <f>H11*F$5</f>
        <v>2044.9763593380624</v>
      </c>
      <c r="H11" s="15">
        <f>D11</f>
        <v>0.025</v>
      </c>
      <c r="I11" s="24"/>
      <c r="J11" s="14">
        <f>L11*J$5</f>
        <v>2142.3561859732085</v>
      </c>
      <c r="L11" s="15">
        <f>H11</f>
        <v>0.025</v>
      </c>
      <c r="M11" s="24"/>
      <c r="N11" s="14">
        <f>P11*N$5</f>
        <v>2239.7360126083536</v>
      </c>
      <c r="P11" s="15">
        <f>L11</f>
        <v>0.025</v>
      </c>
      <c r="Q11" s="25"/>
      <c r="R11" s="14">
        <f>T11*R$5</f>
        <v>2434.4956658786455</v>
      </c>
      <c r="T11" s="15">
        <f>P11</f>
        <v>0.025</v>
      </c>
      <c r="U11" s="25"/>
    </row>
    <row r="12" spans="1:21" ht="15">
      <c r="A12" s="22" t="s">
        <v>104</v>
      </c>
      <c r="B12" s="193"/>
      <c r="C12" s="179"/>
      <c r="D12" s="194">
        <v>0.03</v>
      </c>
      <c r="E12" s="83"/>
      <c r="F12" s="14">
        <f>H12*F$5</f>
        <v>2453.971631205675</v>
      </c>
      <c r="H12" s="15">
        <f>D12</f>
        <v>0.03</v>
      </c>
      <c r="I12" s="24"/>
      <c r="J12" s="14">
        <f>L12*J$5</f>
        <v>2570.8274231678497</v>
      </c>
      <c r="L12" s="15">
        <f>H12</f>
        <v>0.03</v>
      </c>
      <c r="M12" s="24"/>
      <c r="N12" s="14">
        <f>P12*N$5</f>
        <v>2687.683215130024</v>
      </c>
      <c r="P12" s="15">
        <f>L12</f>
        <v>0.03</v>
      </c>
      <c r="Q12" s="25"/>
      <c r="R12" s="14">
        <f>T12*R$5</f>
        <v>2921.3947990543743</v>
      </c>
      <c r="T12" s="15">
        <f>P12</f>
        <v>0.03</v>
      </c>
      <c r="U12" s="25"/>
    </row>
    <row r="13" spans="1:21" ht="15">
      <c r="A13" s="22" t="s">
        <v>73</v>
      </c>
      <c r="B13" s="193"/>
      <c r="C13" s="179"/>
      <c r="D13" s="194">
        <v>0.04</v>
      </c>
      <c r="E13" s="83"/>
      <c r="F13" s="14">
        <f>H13*F$5</f>
        <v>3271.9621749409</v>
      </c>
      <c r="H13" s="15">
        <f>D13</f>
        <v>0.04</v>
      </c>
      <c r="I13" s="24"/>
      <c r="J13" s="14">
        <f>L13*J$5</f>
        <v>3427.7698975571334</v>
      </c>
      <c r="L13" s="15">
        <f>H13</f>
        <v>0.04</v>
      </c>
      <c r="M13" s="24"/>
      <c r="N13" s="14">
        <f>P13*N$5</f>
        <v>3583.5776201733656</v>
      </c>
      <c r="P13" s="15">
        <f>L13</f>
        <v>0.04</v>
      </c>
      <c r="Q13" s="25"/>
      <c r="R13" s="14">
        <f>T13*R$5</f>
        <v>3895.193065405833</v>
      </c>
      <c r="T13" s="15">
        <f>P13</f>
        <v>0.04</v>
      </c>
      <c r="U13" s="25"/>
    </row>
    <row r="14" spans="1:21" ht="15">
      <c r="A14" s="22" t="s">
        <v>74</v>
      </c>
      <c r="B14" s="193"/>
      <c r="C14" s="179"/>
      <c r="D14" s="194">
        <v>0.003</v>
      </c>
      <c r="E14" s="83"/>
      <c r="F14" s="14">
        <f>H14*F$5</f>
        <v>245.39716312056748</v>
      </c>
      <c r="H14" s="15">
        <f>D14</f>
        <v>0.003</v>
      </c>
      <c r="I14" s="24"/>
      <c r="J14" s="14">
        <f>L14*J$5</f>
        <v>257.082742316785</v>
      </c>
      <c r="L14" s="15">
        <f>H14</f>
        <v>0.003</v>
      </c>
      <c r="M14" s="24"/>
      <c r="N14" s="14">
        <f>P14*N$5</f>
        <v>268.76832151300243</v>
      </c>
      <c r="P14" s="15">
        <f>L14</f>
        <v>0.003</v>
      </c>
      <c r="Q14" s="25"/>
      <c r="R14" s="14">
        <f>T14*R$5</f>
        <v>292.13947990543744</v>
      </c>
      <c r="T14" s="15">
        <f>P14</f>
        <v>0.003</v>
      </c>
      <c r="U14" s="25"/>
    </row>
    <row r="15" spans="1:21" s="255" customFormat="1" ht="12.75">
      <c r="A15" s="256" t="s">
        <v>71</v>
      </c>
      <c r="B15" s="257"/>
      <c r="C15" s="258"/>
      <c r="D15" s="259"/>
      <c r="E15" s="260"/>
      <c r="F15" s="261">
        <f>SUM(F10:F14)</f>
        <v>27648.0803782506</v>
      </c>
      <c r="G15" s="262"/>
      <c r="H15" s="263">
        <f>F15/F$5</f>
        <v>0.33799999999999997</v>
      </c>
      <c r="I15" s="260"/>
      <c r="J15" s="261">
        <f>SUM(J10:J14)</f>
        <v>28964.655634357776</v>
      </c>
      <c r="K15" s="262"/>
      <c r="L15" s="263">
        <f>J15/J$5</f>
        <v>0.338</v>
      </c>
      <c r="M15" s="260"/>
      <c r="N15" s="261">
        <f>SUM(N10:N14)</f>
        <v>30281.230890464936</v>
      </c>
      <c r="O15" s="262"/>
      <c r="P15" s="263">
        <f>N15/N$5</f>
        <v>0.33799999999999997</v>
      </c>
      <c r="Q15" s="260"/>
      <c r="R15" s="261">
        <f>SUM(R10:R14)</f>
        <v>32914.38140267929</v>
      </c>
      <c r="S15" s="262"/>
      <c r="T15" s="263">
        <f>R15/R$5</f>
        <v>0.338</v>
      </c>
      <c r="U15" s="254"/>
    </row>
    <row r="16" spans="1:21" ht="15">
      <c r="A16" s="44" t="s">
        <v>23</v>
      </c>
      <c r="B16" s="196">
        <v>0</v>
      </c>
      <c r="C16" s="197" t="s">
        <v>36</v>
      </c>
      <c r="D16" s="198"/>
      <c r="E16" s="83"/>
      <c r="F16" s="14">
        <f>B16</f>
        <v>0</v>
      </c>
      <c r="H16" s="15">
        <f>F16/F$5</f>
        <v>0</v>
      </c>
      <c r="I16" s="24"/>
      <c r="J16" s="14">
        <f>F16</f>
        <v>0</v>
      </c>
      <c r="L16" s="15">
        <f>J16/J$5</f>
        <v>0</v>
      </c>
      <c r="M16" s="24"/>
      <c r="N16" s="14">
        <f>J16</f>
        <v>0</v>
      </c>
      <c r="P16" s="15">
        <f>N16/N$5</f>
        <v>0</v>
      </c>
      <c r="Q16" s="25"/>
      <c r="R16" s="14">
        <f>N16</f>
        <v>0</v>
      </c>
      <c r="T16" s="15">
        <f>R16/R$5</f>
        <v>0</v>
      </c>
      <c r="U16" s="25"/>
    </row>
    <row r="17" spans="1:21" ht="12.75">
      <c r="A17" s="22" t="s">
        <v>34</v>
      </c>
      <c r="B17" s="196">
        <f>J79/12</f>
        <v>2916.6666666666665</v>
      </c>
      <c r="C17" s="39"/>
      <c r="D17" s="198"/>
      <c r="E17" s="83"/>
      <c r="F17" s="14">
        <f>B17</f>
        <v>2916.6666666666665</v>
      </c>
      <c r="H17" s="46">
        <f>F17/F$5</f>
        <v>0.035656483916649793</v>
      </c>
      <c r="I17" s="24"/>
      <c r="J17" s="14">
        <f>F17</f>
        <v>2916.6666666666665</v>
      </c>
      <c r="K17" s="12"/>
      <c r="L17" s="46">
        <f>J17/J$5</f>
        <v>0.03403573464771116</v>
      </c>
      <c r="M17" s="24"/>
      <c r="N17" s="60">
        <f>J17</f>
        <v>2916.6666666666665</v>
      </c>
      <c r="O17" s="12"/>
      <c r="P17" s="46">
        <f>N17/N$5</f>
        <v>0.032555920097810685</v>
      </c>
      <c r="Q17" s="61"/>
      <c r="R17" s="60">
        <f>N17</f>
        <v>2916.6666666666665</v>
      </c>
      <c r="S17" s="12"/>
      <c r="T17" s="46">
        <f>R17/R$5</f>
        <v>0.029951446489985826</v>
      </c>
      <c r="U17" s="25"/>
    </row>
    <row r="18" spans="1:21" ht="12.75">
      <c r="A18" s="22" t="s">
        <v>33</v>
      </c>
      <c r="B18" s="199"/>
      <c r="C18" s="39"/>
      <c r="D18" s="198"/>
      <c r="E18" s="83"/>
      <c r="F18" s="14">
        <f>B18</f>
        <v>0</v>
      </c>
      <c r="H18" s="46">
        <f>F18/F$5</f>
        <v>0</v>
      </c>
      <c r="I18" s="24"/>
      <c r="J18" s="14">
        <f>F18</f>
        <v>0</v>
      </c>
      <c r="K18" s="12"/>
      <c r="L18" s="46">
        <f>J18/J$5</f>
        <v>0</v>
      </c>
      <c r="M18" s="24"/>
      <c r="N18" s="60">
        <f>J18</f>
        <v>0</v>
      </c>
      <c r="O18" s="12"/>
      <c r="P18" s="46">
        <f>N18/N$5</f>
        <v>0</v>
      </c>
      <c r="Q18" s="61"/>
      <c r="R18" s="60">
        <f>N18</f>
        <v>0</v>
      </c>
      <c r="S18" s="12"/>
      <c r="T18" s="46">
        <f>R18/R$5</f>
        <v>0</v>
      </c>
      <c r="U18" s="25"/>
    </row>
    <row r="19" spans="1:21" ht="12.75">
      <c r="A19" s="22" t="s">
        <v>63</v>
      </c>
      <c r="B19" s="199"/>
      <c r="C19" s="39"/>
      <c r="D19" s="200">
        <v>0.0625</v>
      </c>
      <c r="E19" s="83"/>
      <c r="F19" s="14">
        <f>H19*F$5</f>
        <v>5112.440898345156</v>
      </c>
      <c r="H19" s="15">
        <f>D19</f>
        <v>0.0625</v>
      </c>
      <c r="I19" s="24"/>
      <c r="J19" s="14">
        <f>L19*J$5</f>
        <v>5355.890464933021</v>
      </c>
      <c r="L19" s="15">
        <f>H19</f>
        <v>0.0625</v>
      </c>
      <c r="M19" s="24"/>
      <c r="N19" s="14">
        <f>P19*N$5</f>
        <v>5599.340031520884</v>
      </c>
      <c r="P19" s="15">
        <f>L19</f>
        <v>0.0625</v>
      </c>
      <c r="Q19" s="61"/>
      <c r="R19" s="14">
        <f>T19*R$5</f>
        <v>6086.239164696613</v>
      </c>
      <c r="T19" s="15">
        <f>P19</f>
        <v>0.0625</v>
      </c>
      <c r="U19" s="25"/>
    </row>
    <row r="20" spans="1:21" ht="12.75">
      <c r="A20" s="22" t="s">
        <v>65</v>
      </c>
      <c r="B20" s="199"/>
      <c r="C20" s="39"/>
      <c r="D20" s="200">
        <v>0.14</v>
      </c>
      <c r="E20" s="83"/>
      <c r="F20" s="14">
        <f>H20*F$5</f>
        <v>11451.86761229315</v>
      </c>
      <c r="H20" s="15">
        <f>D20</f>
        <v>0.14</v>
      </c>
      <c r="I20" s="24"/>
      <c r="J20" s="14">
        <f>L20*J$5</f>
        <v>11997.194641449967</v>
      </c>
      <c r="L20" s="15">
        <f>H20</f>
        <v>0.14</v>
      </c>
      <c r="M20" s="24"/>
      <c r="N20" s="14">
        <f>P20*N$5</f>
        <v>12542.52167060678</v>
      </c>
      <c r="P20" s="15">
        <f>L20</f>
        <v>0.14</v>
      </c>
      <c r="Q20" s="24"/>
      <c r="R20" s="14">
        <f>T20*R$5</f>
        <v>13633.175728920416</v>
      </c>
      <c r="T20" s="15">
        <f>P20</f>
        <v>0.14</v>
      </c>
      <c r="U20" s="25"/>
    </row>
    <row r="21" spans="1:21" ht="12.75">
      <c r="A21" s="22" t="s">
        <v>64</v>
      </c>
      <c r="B21" s="201"/>
      <c r="C21" s="39"/>
      <c r="D21" s="200">
        <v>0.025</v>
      </c>
      <c r="E21" s="83"/>
      <c r="F21" s="14">
        <f>H21*F$5</f>
        <v>2044.9763593380624</v>
      </c>
      <c r="H21" s="15">
        <f>D21</f>
        <v>0.025</v>
      </c>
      <c r="I21" s="24"/>
      <c r="J21" s="14">
        <f>L21*J$5</f>
        <v>2142.3561859732085</v>
      </c>
      <c r="L21" s="15">
        <f>H21</f>
        <v>0.025</v>
      </c>
      <c r="M21" s="24"/>
      <c r="N21" s="14">
        <f>P21*N$5</f>
        <v>2239.7360126083536</v>
      </c>
      <c r="P21" s="15">
        <f>L21</f>
        <v>0.025</v>
      </c>
      <c r="Q21" s="24"/>
      <c r="R21" s="14">
        <f>T21*R$5</f>
        <v>2434.4956658786455</v>
      </c>
      <c r="T21" s="15">
        <f>P21</f>
        <v>0.025</v>
      </c>
      <c r="U21" s="25"/>
    </row>
    <row r="22" spans="1:21" ht="12.75">
      <c r="A22" s="95" t="s">
        <v>52</v>
      </c>
      <c r="B22" s="202"/>
      <c r="C22" s="96"/>
      <c r="D22" s="97"/>
      <c r="E22" s="83"/>
      <c r="F22" s="98">
        <f>SUM(F16:F21)</f>
        <v>21525.951536643035</v>
      </c>
      <c r="G22" s="99"/>
      <c r="H22" s="100">
        <f>F22/F5</f>
        <v>0.2631564839166498</v>
      </c>
      <c r="I22" s="24"/>
      <c r="J22" s="98">
        <f>SUM(J16:J21)</f>
        <v>22412.107959022862</v>
      </c>
      <c r="K22" s="99"/>
      <c r="L22" s="100">
        <f>J22/J5</f>
        <v>0.2615357346477112</v>
      </c>
      <c r="M22" s="24"/>
      <c r="N22" s="98">
        <f>SUM(N16:N21)</f>
        <v>23298.264381402685</v>
      </c>
      <c r="O22" s="99"/>
      <c r="P22" s="100">
        <f>N22/N5</f>
        <v>0.2600559200978107</v>
      </c>
      <c r="Q22" s="24"/>
      <c r="R22" s="98">
        <f>SUM(R16:R21)</f>
        <v>25070.577226162342</v>
      </c>
      <c r="S22" s="99"/>
      <c r="T22" s="100">
        <f>R22/R5</f>
        <v>0.25745144648998586</v>
      </c>
      <c r="U22" s="25"/>
    </row>
    <row r="23" spans="1:21" ht="12.75">
      <c r="A23" s="1" t="s">
        <v>21</v>
      </c>
      <c r="B23" s="196">
        <v>250</v>
      </c>
      <c r="C23" s="39"/>
      <c r="D23" s="198"/>
      <c r="E23" s="83"/>
      <c r="F23" s="14">
        <f>B23</f>
        <v>250</v>
      </c>
      <c r="H23" s="15">
        <f>F23/F$5</f>
        <v>0.0030562700499985537</v>
      </c>
      <c r="I23" s="24"/>
      <c r="J23" s="14">
        <f>F23</f>
        <v>250</v>
      </c>
      <c r="L23" s="15">
        <f>J23/J$5</f>
        <v>0.0029173486840895282</v>
      </c>
      <c r="M23" s="24"/>
      <c r="N23" s="14">
        <f>J23</f>
        <v>250</v>
      </c>
      <c r="P23" s="15">
        <f>N23/N$5</f>
        <v>0.002790507436955202</v>
      </c>
      <c r="Q23" s="24"/>
      <c r="R23" s="14">
        <f>N23</f>
        <v>250</v>
      </c>
      <c r="T23" s="15">
        <f>R23/R$5</f>
        <v>0.0025672668419987853</v>
      </c>
      <c r="U23" s="25"/>
    </row>
    <row r="24" spans="1:21" ht="12.75">
      <c r="A24" s="1" t="s">
        <v>8</v>
      </c>
      <c r="B24" s="201"/>
      <c r="C24" s="39"/>
      <c r="D24" s="200">
        <v>0.0075</v>
      </c>
      <c r="E24" s="83"/>
      <c r="F24" s="14">
        <f>H24*F$5</f>
        <v>613.4929078014187</v>
      </c>
      <c r="H24" s="15">
        <f>D24</f>
        <v>0.0075</v>
      </c>
      <c r="I24" s="24"/>
      <c r="J24" s="14">
        <f>L24*J$5</f>
        <v>642.7068557919624</v>
      </c>
      <c r="L24" s="15">
        <f>H24</f>
        <v>0.0075</v>
      </c>
      <c r="M24" s="24"/>
      <c r="N24" s="14">
        <f>P24*N$5</f>
        <v>671.920803782506</v>
      </c>
      <c r="P24" s="15">
        <f>L24</f>
        <v>0.0075</v>
      </c>
      <c r="Q24" s="24"/>
      <c r="R24" s="14">
        <f>T24*R$5</f>
        <v>730.3486997635936</v>
      </c>
      <c r="T24" s="15">
        <f>P24</f>
        <v>0.0075</v>
      </c>
      <c r="U24" s="25"/>
    </row>
    <row r="25" spans="1:21" ht="12.75">
      <c r="A25" s="1" t="s">
        <v>1</v>
      </c>
      <c r="B25" s="201"/>
      <c r="C25" s="39" t="s">
        <v>35</v>
      </c>
      <c r="D25" s="200">
        <v>0.042</v>
      </c>
      <c r="E25" s="83"/>
      <c r="F25" s="14">
        <f>H25*F$5</f>
        <v>3435.560283687945</v>
      </c>
      <c r="H25" s="15">
        <f>D25</f>
        <v>0.042</v>
      </c>
      <c r="I25" s="24"/>
      <c r="J25" s="14">
        <f>L25*J$5</f>
        <v>3599.15839243499</v>
      </c>
      <c r="L25" s="15">
        <f>H25</f>
        <v>0.042</v>
      </c>
      <c r="M25" s="24"/>
      <c r="N25" s="14">
        <f>P25*N$5</f>
        <v>3762.7565011820343</v>
      </c>
      <c r="P25" s="15">
        <f>L25</f>
        <v>0.042</v>
      </c>
      <c r="Q25" s="24"/>
      <c r="R25" s="14">
        <f>T25*R$5</f>
        <v>4089.9527186761243</v>
      </c>
      <c r="T25" s="15">
        <f>P25</f>
        <v>0.042</v>
      </c>
      <c r="U25" s="25"/>
    </row>
    <row r="26" spans="1:21" ht="12.75">
      <c r="A26" s="1" t="s">
        <v>20</v>
      </c>
      <c r="B26" s="196">
        <v>300</v>
      </c>
      <c r="C26" s="39"/>
      <c r="D26" s="198"/>
      <c r="E26" s="83"/>
      <c r="F26" s="14">
        <f>B26</f>
        <v>300</v>
      </c>
      <c r="H26" s="15">
        <f>F26/F$5</f>
        <v>0.0036675240599982643</v>
      </c>
      <c r="I26" s="24"/>
      <c r="J26" s="14">
        <f>F26</f>
        <v>300</v>
      </c>
      <c r="L26" s="15">
        <f>J26/J$5</f>
        <v>0.003500818420907434</v>
      </c>
      <c r="M26" s="24"/>
      <c r="N26" s="14">
        <f>J26</f>
        <v>300</v>
      </c>
      <c r="P26" s="15">
        <f>N26/N$5</f>
        <v>0.0033486089243462422</v>
      </c>
      <c r="Q26" s="24"/>
      <c r="R26" s="14">
        <f>N26</f>
        <v>300</v>
      </c>
      <c r="T26" s="15">
        <f>R26/R$5</f>
        <v>0.0030807202103985422</v>
      </c>
      <c r="U26" s="25"/>
    </row>
    <row r="27" spans="1:21" ht="12.75">
      <c r="A27" s="124" t="s">
        <v>53</v>
      </c>
      <c r="B27" s="195"/>
      <c r="C27" s="96"/>
      <c r="D27" s="97"/>
      <c r="E27" s="83"/>
      <c r="F27" s="98">
        <f>SUM(F22:F26)</f>
        <v>26125.004728132397</v>
      </c>
      <c r="G27" s="99"/>
      <c r="H27" s="100">
        <f>F27/F$5</f>
        <v>0.3193802780266466</v>
      </c>
      <c r="I27" s="24"/>
      <c r="J27" s="98">
        <f>SUM(J22:J26)</f>
        <v>27203.973207249815</v>
      </c>
      <c r="K27" s="99"/>
      <c r="L27" s="100">
        <f>J27/J$5</f>
        <v>0.31745390175270816</v>
      </c>
      <c r="M27" s="24"/>
      <c r="N27" s="98">
        <f>SUM(N22:N26)</f>
        <v>28282.941686367223</v>
      </c>
      <c r="O27" s="99"/>
      <c r="P27" s="100">
        <f>N27/N$5</f>
        <v>0.3156950364591121</v>
      </c>
      <c r="Q27" s="24"/>
      <c r="R27" s="98">
        <f>SUM(R22:R26)</f>
        <v>30440.87864460206</v>
      </c>
      <c r="S27" s="99"/>
      <c r="T27" s="100">
        <f>R27/R$5</f>
        <v>0.3125994335423832</v>
      </c>
      <c r="U27" s="25"/>
    </row>
    <row r="28" spans="1:21" ht="12.75">
      <c r="A28" s="1"/>
      <c r="B28" s="203"/>
      <c r="C28" s="39"/>
      <c r="D28" s="115"/>
      <c r="E28" s="83"/>
      <c r="F28" s="14"/>
      <c r="H28" s="15"/>
      <c r="I28" s="24"/>
      <c r="J28" s="14"/>
      <c r="L28" s="15"/>
      <c r="M28" s="24"/>
      <c r="N28" s="14"/>
      <c r="P28" s="15"/>
      <c r="Q28" s="24"/>
      <c r="R28" s="14"/>
      <c r="T28" s="15"/>
      <c r="U28" s="25"/>
    </row>
    <row r="29" spans="1:21" ht="15">
      <c r="A29" s="123" t="s">
        <v>32</v>
      </c>
      <c r="B29" s="252"/>
      <c r="C29" s="66"/>
      <c r="D29" s="253"/>
      <c r="E29" s="83"/>
      <c r="F29" s="68"/>
      <c r="G29" s="69"/>
      <c r="H29" s="70">
        <f>H15+H22</f>
        <v>0.6011564839166498</v>
      </c>
      <c r="I29" s="24"/>
      <c r="J29" s="68"/>
      <c r="K29" s="69"/>
      <c r="L29" s="70">
        <f>L15+L22</f>
        <v>0.5995357346477113</v>
      </c>
      <c r="M29" s="24"/>
      <c r="N29" s="68"/>
      <c r="O29" s="69"/>
      <c r="P29" s="70">
        <f>P15+P22</f>
        <v>0.5980559200978106</v>
      </c>
      <c r="Q29" s="24"/>
      <c r="R29" s="68"/>
      <c r="S29" s="69"/>
      <c r="T29" s="70">
        <f>T15+T22</f>
        <v>0.5954514464899858</v>
      </c>
      <c r="U29" s="25"/>
    </row>
    <row r="30" spans="1:22" ht="12.75">
      <c r="A30" s="34"/>
      <c r="B30" s="203"/>
      <c r="C30" s="39"/>
      <c r="D30" s="115"/>
      <c r="E30" s="83"/>
      <c r="F30" s="36"/>
      <c r="G30" s="37"/>
      <c r="H30" s="35"/>
      <c r="I30" s="24"/>
      <c r="J30" s="36"/>
      <c r="K30" s="37"/>
      <c r="L30" s="35"/>
      <c r="M30" s="24"/>
      <c r="N30" s="36"/>
      <c r="O30" s="37"/>
      <c r="P30" s="35"/>
      <c r="Q30" s="24"/>
      <c r="R30" s="36"/>
      <c r="S30" s="37"/>
      <c r="T30" s="35"/>
      <c r="U30" s="24"/>
      <c r="V30" s="7"/>
    </row>
    <row r="31" spans="1:21" ht="12.75">
      <c r="A31" s="1" t="s">
        <v>10</v>
      </c>
      <c r="B31" s="204">
        <v>50</v>
      </c>
      <c r="C31" s="205" t="s">
        <v>36</v>
      </c>
      <c r="D31" s="198"/>
      <c r="E31" s="83"/>
      <c r="F31" s="14">
        <f aca="true" t="shared" si="0" ref="F31:F38">B31</f>
        <v>50</v>
      </c>
      <c r="H31" s="15">
        <f aca="true" t="shared" si="1" ref="H31:H38">F31/F$5</f>
        <v>0.0006112540099997108</v>
      </c>
      <c r="I31" s="24"/>
      <c r="J31" s="14">
        <f aca="true" t="shared" si="2" ref="J31:J38">F31</f>
        <v>50</v>
      </c>
      <c r="L31" s="15">
        <f aca="true" t="shared" si="3" ref="L31:L38">J31/J$5</f>
        <v>0.0005834697368179057</v>
      </c>
      <c r="M31" s="24"/>
      <c r="N31" s="14">
        <f aca="true" t="shared" si="4" ref="N31:N38">J31</f>
        <v>50</v>
      </c>
      <c r="P31" s="15">
        <f aca="true" t="shared" si="5" ref="P31:P38">N31/N$5</f>
        <v>0.0005581014873910404</v>
      </c>
      <c r="Q31" s="24"/>
      <c r="R31" s="14">
        <f aca="true" t="shared" si="6" ref="R31:R38">N31</f>
        <v>50</v>
      </c>
      <c r="T31" s="15">
        <f aca="true" t="shared" si="7" ref="T31:T38">R31/R$5</f>
        <v>0.0005134533683997571</v>
      </c>
      <c r="U31" s="25"/>
    </row>
    <row r="32" spans="1:21" ht="12.75">
      <c r="A32" s="63" t="s">
        <v>46</v>
      </c>
      <c r="B32" s="204">
        <v>65</v>
      </c>
      <c r="C32" s="205" t="s">
        <v>36</v>
      </c>
      <c r="D32" s="198"/>
      <c r="E32" s="83"/>
      <c r="F32" s="14">
        <f t="shared" si="0"/>
        <v>65</v>
      </c>
      <c r="H32" s="15">
        <f t="shared" si="1"/>
        <v>0.000794630212999624</v>
      </c>
      <c r="I32" s="24"/>
      <c r="J32" s="14">
        <f t="shared" si="2"/>
        <v>65</v>
      </c>
      <c r="L32" s="15">
        <f t="shared" si="3"/>
        <v>0.0007585106578632774</v>
      </c>
      <c r="M32" s="24"/>
      <c r="N32" s="14">
        <f t="shared" si="4"/>
        <v>65</v>
      </c>
      <c r="P32" s="15">
        <f t="shared" si="5"/>
        <v>0.0007255319336083525</v>
      </c>
      <c r="Q32" s="24"/>
      <c r="R32" s="14">
        <f t="shared" si="6"/>
        <v>65</v>
      </c>
      <c r="T32" s="15">
        <f t="shared" si="7"/>
        <v>0.0006674893789196842</v>
      </c>
      <c r="U32" s="25"/>
    </row>
    <row r="33" spans="1:21" ht="25.5">
      <c r="A33" s="63" t="s">
        <v>99</v>
      </c>
      <c r="B33" s="204">
        <v>125</v>
      </c>
      <c r="C33" s="205"/>
      <c r="D33" s="198"/>
      <c r="E33" s="83"/>
      <c r="F33" s="14">
        <f>B33</f>
        <v>125</v>
      </c>
      <c r="H33" s="15">
        <f>F33/F$5</f>
        <v>0.0015281350249992769</v>
      </c>
      <c r="I33" s="24"/>
      <c r="J33" s="14">
        <f>F33</f>
        <v>125</v>
      </c>
      <c r="L33" s="15">
        <f>J33/J$5</f>
        <v>0.0014586743420447641</v>
      </c>
      <c r="M33" s="24"/>
      <c r="N33" s="14">
        <f>J33</f>
        <v>125</v>
      </c>
      <c r="P33" s="15">
        <f>N33/N$5</f>
        <v>0.001395253718477601</v>
      </c>
      <c r="Q33" s="24"/>
      <c r="R33" s="14">
        <f>N33</f>
        <v>125</v>
      </c>
      <c r="T33" s="15">
        <f>R33/R$5</f>
        <v>0.0012836334209993926</v>
      </c>
      <c r="U33" s="25"/>
    </row>
    <row r="34" spans="1:21" ht="12.75">
      <c r="A34" s="1" t="s">
        <v>11</v>
      </c>
      <c r="B34" s="204">
        <v>30</v>
      </c>
      <c r="C34" s="205" t="s">
        <v>36</v>
      </c>
      <c r="D34" s="198"/>
      <c r="E34" s="83"/>
      <c r="F34" s="60">
        <f t="shared" si="0"/>
        <v>30</v>
      </c>
      <c r="G34" s="12"/>
      <c r="H34" s="46">
        <f t="shared" si="1"/>
        <v>0.00036675240599982645</v>
      </c>
      <c r="I34" s="24"/>
      <c r="J34" s="14">
        <f t="shared" si="2"/>
        <v>30</v>
      </c>
      <c r="L34" s="15">
        <f t="shared" si="3"/>
        <v>0.0003500818420907434</v>
      </c>
      <c r="M34" s="24"/>
      <c r="N34" s="14">
        <f t="shared" si="4"/>
        <v>30</v>
      </c>
      <c r="P34" s="15">
        <f t="shared" si="5"/>
        <v>0.0003348608924346242</v>
      </c>
      <c r="Q34" s="25"/>
      <c r="R34" s="14">
        <f t="shared" si="6"/>
        <v>30</v>
      </c>
      <c r="T34" s="15">
        <f t="shared" si="7"/>
        <v>0.00030807202103985427</v>
      </c>
      <c r="U34" s="25"/>
    </row>
    <row r="35" spans="1:21" ht="12.75">
      <c r="A35" s="22" t="s">
        <v>26</v>
      </c>
      <c r="B35" s="204">
        <v>100</v>
      </c>
      <c r="C35" s="39"/>
      <c r="D35" s="198"/>
      <c r="E35" s="83"/>
      <c r="F35" s="60">
        <f t="shared" si="0"/>
        <v>100</v>
      </c>
      <c r="G35" s="12"/>
      <c r="H35" s="46">
        <f t="shared" si="1"/>
        <v>0.0012225080199994216</v>
      </c>
      <c r="I35" s="24"/>
      <c r="J35" s="14">
        <f t="shared" si="2"/>
        <v>100</v>
      </c>
      <c r="L35" s="15">
        <f t="shared" si="3"/>
        <v>0.0011669394736358114</v>
      </c>
      <c r="M35" s="24"/>
      <c r="N35" s="14">
        <f t="shared" si="4"/>
        <v>100</v>
      </c>
      <c r="P35" s="15">
        <f t="shared" si="5"/>
        <v>0.0011162029747820807</v>
      </c>
      <c r="Q35" s="25"/>
      <c r="R35" s="14">
        <f t="shared" si="6"/>
        <v>100</v>
      </c>
      <c r="T35" s="15">
        <f t="shared" si="7"/>
        <v>0.0010269067367995142</v>
      </c>
      <c r="U35" s="25"/>
    </row>
    <row r="36" spans="1:21" ht="12.75">
      <c r="A36" s="22" t="s">
        <v>37</v>
      </c>
      <c r="B36" s="204">
        <v>50</v>
      </c>
      <c r="C36" s="39"/>
      <c r="D36" s="198"/>
      <c r="E36" s="83"/>
      <c r="F36" s="60">
        <f t="shared" si="0"/>
        <v>50</v>
      </c>
      <c r="G36" s="12"/>
      <c r="H36" s="46">
        <f t="shared" si="1"/>
        <v>0.0006112540099997108</v>
      </c>
      <c r="I36" s="24"/>
      <c r="J36" s="14">
        <f t="shared" si="2"/>
        <v>50</v>
      </c>
      <c r="L36" s="15">
        <f t="shared" si="3"/>
        <v>0.0005834697368179057</v>
      </c>
      <c r="M36" s="24"/>
      <c r="N36" s="14">
        <f t="shared" si="4"/>
        <v>50</v>
      </c>
      <c r="P36" s="15">
        <f t="shared" si="5"/>
        <v>0.0005581014873910404</v>
      </c>
      <c r="Q36" s="25"/>
      <c r="R36" s="14">
        <f t="shared" si="6"/>
        <v>50</v>
      </c>
      <c r="T36" s="15">
        <f t="shared" si="7"/>
        <v>0.0005134533683997571</v>
      </c>
      <c r="U36" s="25"/>
    </row>
    <row r="37" spans="1:21" ht="12.75">
      <c r="A37" s="22" t="s">
        <v>98</v>
      </c>
      <c r="B37" s="204">
        <v>100</v>
      </c>
      <c r="C37" s="39"/>
      <c r="D37" s="198"/>
      <c r="E37" s="83"/>
      <c r="F37" s="60">
        <f t="shared" si="0"/>
        <v>100</v>
      </c>
      <c r="G37" s="12"/>
      <c r="H37" s="46">
        <f t="shared" si="1"/>
        <v>0.0012225080199994216</v>
      </c>
      <c r="I37" s="24"/>
      <c r="J37" s="14">
        <f t="shared" si="2"/>
        <v>100</v>
      </c>
      <c r="L37" s="15">
        <f t="shared" si="3"/>
        <v>0.0011669394736358114</v>
      </c>
      <c r="M37" s="24"/>
      <c r="N37" s="14">
        <f t="shared" si="4"/>
        <v>100</v>
      </c>
      <c r="P37" s="15">
        <f t="shared" si="5"/>
        <v>0.0011162029747820807</v>
      </c>
      <c r="Q37" s="25"/>
      <c r="R37" s="14">
        <f t="shared" si="6"/>
        <v>100</v>
      </c>
      <c r="T37" s="15">
        <f t="shared" si="7"/>
        <v>0.0010269067367995142</v>
      </c>
      <c r="U37" s="25"/>
    </row>
    <row r="38" spans="1:21" ht="12.75">
      <c r="A38" s="22" t="s">
        <v>29</v>
      </c>
      <c r="B38" s="204">
        <v>100</v>
      </c>
      <c r="C38" s="39"/>
      <c r="D38" s="198"/>
      <c r="E38" s="83"/>
      <c r="F38" s="60">
        <f t="shared" si="0"/>
        <v>100</v>
      </c>
      <c r="G38" s="12"/>
      <c r="H38" s="46">
        <f t="shared" si="1"/>
        <v>0.0012225080199994216</v>
      </c>
      <c r="I38" s="24"/>
      <c r="J38" s="14">
        <f t="shared" si="2"/>
        <v>100</v>
      </c>
      <c r="L38" s="15">
        <f t="shared" si="3"/>
        <v>0.0011669394736358114</v>
      </c>
      <c r="M38" s="24"/>
      <c r="N38" s="14">
        <f t="shared" si="4"/>
        <v>100</v>
      </c>
      <c r="P38" s="15">
        <f t="shared" si="5"/>
        <v>0.0011162029747820807</v>
      </c>
      <c r="Q38" s="25"/>
      <c r="R38" s="14">
        <f t="shared" si="6"/>
        <v>100</v>
      </c>
      <c r="T38" s="15">
        <f t="shared" si="7"/>
        <v>0.0010269067367995142</v>
      </c>
      <c r="U38" s="25"/>
    </row>
    <row r="39" spans="1:21" ht="12.75">
      <c r="A39" s="22" t="s">
        <v>30</v>
      </c>
      <c r="B39" s="206"/>
      <c r="C39" s="39"/>
      <c r="D39" s="200">
        <v>0.0355</v>
      </c>
      <c r="E39" s="83"/>
      <c r="F39" s="60">
        <f>H39*F$5</f>
        <v>2903.866430260048</v>
      </c>
      <c r="G39" s="12"/>
      <c r="H39" s="46">
        <f>D39</f>
        <v>0.0355</v>
      </c>
      <c r="I39" s="24"/>
      <c r="J39" s="14">
        <f>L39*J$5</f>
        <v>3042.1457840819553</v>
      </c>
      <c r="L39" s="15">
        <f>H39</f>
        <v>0.0355</v>
      </c>
      <c r="M39" s="24"/>
      <c r="N39" s="14">
        <f>P39*N$5</f>
        <v>3180.4251379038615</v>
      </c>
      <c r="P39" s="15">
        <f>L39</f>
        <v>0.0355</v>
      </c>
      <c r="Q39" s="25"/>
      <c r="R39" s="14">
        <f>T39*R$5</f>
        <v>3456.983845547676</v>
      </c>
      <c r="T39" s="15">
        <f>P39</f>
        <v>0.0355</v>
      </c>
      <c r="U39" s="25"/>
    </row>
    <row r="40" spans="1:21" ht="12.75">
      <c r="A40" s="22" t="s">
        <v>49</v>
      </c>
      <c r="B40" s="204">
        <v>410</v>
      </c>
      <c r="C40" s="205" t="s">
        <v>36</v>
      </c>
      <c r="D40" s="198"/>
      <c r="E40" s="83"/>
      <c r="F40" s="60">
        <f aca="true" t="shared" si="8" ref="F40:F45">B40</f>
        <v>410</v>
      </c>
      <c r="G40" s="12"/>
      <c r="H40" s="46">
        <f aca="true" t="shared" si="9" ref="H40:H46">F40/F$5</f>
        <v>0.005012282881997628</v>
      </c>
      <c r="I40" s="24"/>
      <c r="J40" s="14">
        <f aca="true" t="shared" si="10" ref="J40:J45">F40</f>
        <v>410</v>
      </c>
      <c r="K40" s="12"/>
      <c r="L40" s="46">
        <f aca="true" t="shared" si="11" ref="L40:L46">J40/J$5</f>
        <v>0.004784451841906827</v>
      </c>
      <c r="M40" s="24"/>
      <c r="N40" s="60">
        <f aca="true" t="shared" si="12" ref="N40:N45">J40</f>
        <v>410</v>
      </c>
      <c r="O40" s="12"/>
      <c r="P40" s="46">
        <f aca="true" t="shared" si="13" ref="P40:P46">N40/N$5</f>
        <v>0.004576432196606531</v>
      </c>
      <c r="Q40" s="61"/>
      <c r="R40" s="60">
        <f aca="true" t="shared" si="14" ref="R40:R45">N40</f>
        <v>410</v>
      </c>
      <c r="S40" s="12"/>
      <c r="T40" s="46">
        <f aca="true" t="shared" si="15" ref="T40:T46">R40/R$5</f>
        <v>0.004210317620878008</v>
      </c>
      <c r="U40" s="25"/>
    </row>
    <row r="41" spans="1:21" ht="12.75">
      <c r="A41" s="45" t="s">
        <v>38</v>
      </c>
      <c r="B41" s="204">
        <v>375</v>
      </c>
      <c r="C41" s="207"/>
      <c r="D41" s="198"/>
      <c r="E41" s="83"/>
      <c r="F41" s="60">
        <f t="shared" si="8"/>
        <v>375</v>
      </c>
      <c r="G41" s="12"/>
      <c r="H41" s="46">
        <f t="shared" si="9"/>
        <v>0.004584405074997831</v>
      </c>
      <c r="I41" s="24"/>
      <c r="J41" s="60">
        <f t="shared" si="10"/>
        <v>375</v>
      </c>
      <c r="K41" s="12"/>
      <c r="L41" s="46">
        <f t="shared" si="11"/>
        <v>0.004376023026134292</v>
      </c>
      <c r="M41" s="24"/>
      <c r="N41" s="60">
        <f t="shared" si="12"/>
        <v>375</v>
      </c>
      <c r="O41" s="12"/>
      <c r="P41" s="46">
        <f t="shared" si="13"/>
        <v>0.0041857611554328026</v>
      </c>
      <c r="Q41" s="61"/>
      <c r="R41" s="60">
        <f t="shared" si="14"/>
        <v>375</v>
      </c>
      <c r="S41" s="12"/>
      <c r="T41" s="46">
        <f t="shared" si="15"/>
        <v>0.003850900262998178</v>
      </c>
      <c r="U41" s="25"/>
    </row>
    <row r="42" spans="1:21" ht="12.75">
      <c r="A42" s="45" t="s">
        <v>39</v>
      </c>
      <c r="B42" s="204">
        <v>850</v>
      </c>
      <c r="C42" s="207"/>
      <c r="D42" s="198"/>
      <c r="E42" s="83"/>
      <c r="F42" s="60">
        <f t="shared" si="8"/>
        <v>850</v>
      </c>
      <c r="G42" s="12"/>
      <c r="H42" s="46">
        <f t="shared" si="9"/>
        <v>0.010391318169995082</v>
      </c>
      <c r="I42" s="24"/>
      <c r="J42" s="14">
        <f t="shared" si="10"/>
        <v>850</v>
      </c>
      <c r="K42" s="12"/>
      <c r="L42" s="46">
        <f t="shared" si="11"/>
        <v>0.009918985525904396</v>
      </c>
      <c r="M42" s="24"/>
      <c r="N42" s="60">
        <f t="shared" si="12"/>
        <v>850</v>
      </c>
      <c r="O42" s="12"/>
      <c r="P42" s="46">
        <f t="shared" si="13"/>
        <v>0.009487725285647687</v>
      </c>
      <c r="Q42" s="61"/>
      <c r="R42" s="60">
        <f t="shared" si="14"/>
        <v>850</v>
      </c>
      <c r="S42" s="12"/>
      <c r="T42" s="46">
        <f t="shared" si="15"/>
        <v>0.00872870726279587</v>
      </c>
      <c r="U42" s="25"/>
    </row>
    <row r="43" spans="1:21" ht="12.75">
      <c r="A43" s="45" t="s">
        <v>40</v>
      </c>
      <c r="B43" s="204">
        <v>50</v>
      </c>
      <c r="C43" s="207"/>
      <c r="D43" s="198"/>
      <c r="E43" s="83"/>
      <c r="F43" s="60">
        <f t="shared" si="8"/>
        <v>50</v>
      </c>
      <c r="G43" s="12"/>
      <c r="H43" s="46">
        <f t="shared" si="9"/>
        <v>0.0006112540099997108</v>
      </c>
      <c r="I43" s="24"/>
      <c r="J43" s="14">
        <f t="shared" si="10"/>
        <v>50</v>
      </c>
      <c r="K43" s="12"/>
      <c r="L43" s="46">
        <f t="shared" si="11"/>
        <v>0.0005834697368179057</v>
      </c>
      <c r="M43" s="24"/>
      <c r="N43" s="60">
        <f t="shared" si="12"/>
        <v>50</v>
      </c>
      <c r="O43" s="12"/>
      <c r="P43" s="46">
        <f t="shared" si="13"/>
        <v>0.0005581014873910404</v>
      </c>
      <c r="Q43" s="24"/>
      <c r="R43" s="60">
        <f t="shared" si="14"/>
        <v>50</v>
      </c>
      <c r="S43" s="12"/>
      <c r="T43" s="46">
        <f t="shared" si="15"/>
        <v>0.0005134533683997571</v>
      </c>
      <c r="U43" s="25"/>
    </row>
    <row r="44" spans="1:21" ht="12.75">
      <c r="A44" s="44" t="s">
        <v>28</v>
      </c>
      <c r="B44" s="204">
        <v>30</v>
      </c>
      <c r="C44" s="205" t="s">
        <v>36</v>
      </c>
      <c r="D44" s="198"/>
      <c r="E44" s="83"/>
      <c r="F44" s="60">
        <f t="shared" si="8"/>
        <v>30</v>
      </c>
      <c r="G44" s="12"/>
      <c r="H44" s="46">
        <f t="shared" si="9"/>
        <v>0.00036675240599982645</v>
      </c>
      <c r="I44" s="24"/>
      <c r="J44" s="14">
        <f t="shared" si="10"/>
        <v>30</v>
      </c>
      <c r="K44" s="12"/>
      <c r="L44" s="46">
        <f t="shared" si="11"/>
        <v>0.0003500818420907434</v>
      </c>
      <c r="M44" s="24"/>
      <c r="N44" s="60">
        <f t="shared" si="12"/>
        <v>30</v>
      </c>
      <c r="O44" s="12"/>
      <c r="P44" s="46">
        <f t="shared" si="13"/>
        <v>0.0003348608924346242</v>
      </c>
      <c r="Q44" s="24"/>
      <c r="R44" s="60">
        <f t="shared" si="14"/>
        <v>30</v>
      </c>
      <c r="S44" s="12"/>
      <c r="T44" s="46">
        <f t="shared" si="15"/>
        <v>0.00030807202103985427</v>
      </c>
      <c r="U44" s="25"/>
    </row>
    <row r="45" spans="1:21" ht="12.75">
      <c r="A45" s="44" t="s">
        <v>27</v>
      </c>
      <c r="B45" s="204">
        <v>25</v>
      </c>
      <c r="C45" s="205" t="s">
        <v>36</v>
      </c>
      <c r="D45" s="198"/>
      <c r="E45" s="83"/>
      <c r="F45" s="60">
        <f t="shared" si="8"/>
        <v>25</v>
      </c>
      <c r="G45" s="12"/>
      <c r="H45" s="46">
        <f t="shared" si="9"/>
        <v>0.0003056270049998554</v>
      </c>
      <c r="I45" s="24"/>
      <c r="J45" s="14">
        <f t="shared" si="10"/>
        <v>25</v>
      </c>
      <c r="K45" s="12"/>
      <c r="L45" s="46">
        <f t="shared" si="11"/>
        <v>0.00029173486840895286</v>
      </c>
      <c r="M45" s="24"/>
      <c r="N45" s="60">
        <f t="shared" si="12"/>
        <v>25</v>
      </c>
      <c r="O45" s="12"/>
      <c r="P45" s="46">
        <f t="shared" si="13"/>
        <v>0.0002790507436955202</v>
      </c>
      <c r="Q45" s="24"/>
      <c r="R45" s="60">
        <f t="shared" si="14"/>
        <v>25</v>
      </c>
      <c r="S45" s="12"/>
      <c r="T45" s="46">
        <f t="shared" si="15"/>
        <v>0.00025672668419987854</v>
      </c>
      <c r="U45" s="25"/>
    </row>
    <row r="46" spans="1:21" ht="12.75">
      <c r="A46" s="125" t="s">
        <v>54</v>
      </c>
      <c r="B46" s="208"/>
      <c r="C46" s="87"/>
      <c r="D46" s="88"/>
      <c r="E46" s="83"/>
      <c r="F46" s="92">
        <f>SUM(F31:F45)</f>
        <v>5263.866430260048</v>
      </c>
      <c r="G46" s="93"/>
      <c r="H46" s="94">
        <f t="shared" si="9"/>
        <v>0.06435118927198634</v>
      </c>
      <c r="I46" s="24"/>
      <c r="J46" s="92">
        <f>SUM(J31:J45)</f>
        <v>5402.145784081955</v>
      </c>
      <c r="K46" s="93"/>
      <c r="L46" s="94">
        <f t="shared" si="11"/>
        <v>0.06303977157780513</v>
      </c>
      <c r="M46" s="24"/>
      <c r="N46" s="92">
        <f>SUM(N31:N45)</f>
        <v>5540.4251379038615</v>
      </c>
      <c r="O46" s="93"/>
      <c r="P46" s="94">
        <f t="shared" si="13"/>
        <v>0.0618423902048571</v>
      </c>
      <c r="Q46" s="24"/>
      <c r="R46" s="92">
        <f>SUM(R31:R45)</f>
        <v>5816.9838455476765</v>
      </c>
      <c r="S46" s="93"/>
      <c r="T46" s="94">
        <f t="shared" si="15"/>
        <v>0.059734998988468534</v>
      </c>
      <c r="U46" s="25"/>
    </row>
    <row r="47" spans="1:21" ht="15">
      <c r="A47" s="44" t="s">
        <v>66</v>
      </c>
      <c r="B47" s="209">
        <v>0</v>
      </c>
      <c r="C47" s="205" t="s">
        <v>36</v>
      </c>
      <c r="D47" s="115"/>
      <c r="E47" s="83"/>
      <c r="F47" s="60">
        <f>B47</f>
        <v>0</v>
      </c>
      <c r="G47" s="12"/>
      <c r="H47" s="46">
        <f>F47/F$5</f>
        <v>0</v>
      </c>
      <c r="I47" s="24"/>
      <c r="J47" s="14">
        <f>F47</f>
        <v>0</v>
      </c>
      <c r="K47" s="12"/>
      <c r="L47" s="46">
        <f>J47/J$5</f>
        <v>0</v>
      </c>
      <c r="M47" s="24"/>
      <c r="N47" s="60">
        <f>J47</f>
        <v>0</v>
      </c>
      <c r="O47" s="12"/>
      <c r="P47" s="46">
        <f>N47/N$5</f>
        <v>0</v>
      </c>
      <c r="Q47" s="24"/>
      <c r="R47" s="60">
        <f>N47</f>
        <v>0</v>
      </c>
      <c r="S47" s="12"/>
      <c r="T47" s="46">
        <f>R47/R$5</f>
        <v>0</v>
      </c>
      <c r="U47" s="25"/>
    </row>
    <row r="48" spans="1:21" ht="12.75">
      <c r="A48" s="45" t="s">
        <v>2</v>
      </c>
      <c r="B48" s="204">
        <v>250</v>
      </c>
      <c r="C48" s="39"/>
      <c r="D48" s="198"/>
      <c r="E48" s="83"/>
      <c r="F48" s="60">
        <f aca="true" t="shared" si="16" ref="F48:F54">B48</f>
        <v>250</v>
      </c>
      <c r="G48" s="12"/>
      <c r="H48" s="46">
        <f aca="true" t="shared" si="17" ref="H48:H54">F48/F$5</f>
        <v>0.0030562700499985537</v>
      </c>
      <c r="I48" s="24"/>
      <c r="J48" s="14">
        <f aca="true" t="shared" si="18" ref="J48:J54">F48</f>
        <v>250</v>
      </c>
      <c r="K48" s="12"/>
      <c r="L48" s="46">
        <f aca="true" t="shared" si="19" ref="L48:L54">J48/J$5</f>
        <v>0.0029173486840895282</v>
      </c>
      <c r="M48" s="24"/>
      <c r="N48" s="60">
        <f aca="true" t="shared" si="20" ref="N48:N54">J48</f>
        <v>250</v>
      </c>
      <c r="O48" s="12"/>
      <c r="P48" s="46">
        <f aca="true" t="shared" si="21" ref="P48:P54">N48/N$5</f>
        <v>0.002790507436955202</v>
      </c>
      <c r="Q48" s="24"/>
      <c r="R48" s="60">
        <f aca="true" t="shared" si="22" ref="R48:R54">N48</f>
        <v>250</v>
      </c>
      <c r="S48" s="12"/>
      <c r="T48" s="46">
        <f aca="true" t="shared" si="23" ref="T48:T54">R48/R$5</f>
        <v>0.0025672668419987853</v>
      </c>
      <c r="U48" s="25"/>
    </row>
    <row r="49" spans="1:21" ht="12.75">
      <c r="A49" s="44" t="s">
        <v>14</v>
      </c>
      <c r="B49" s="204">
        <v>2800</v>
      </c>
      <c r="C49" s="39"/>
      <c r="D49" s="198"/>
      <c r="E49" s="83"/>
      <c r="F49" s="60">
        <f t="shared" si="16"/>
        <v>2800</v>
      </c>
      <c r="G49" s="12"/>
      <c r="H49" s="46">
        <f t="shared" si="17"/>
        <v>0.0342302245599838</v>
      </c>
      <c r="I49" s="24"/>
      <c r="J49" s="14">
        <f t="shared" si="18"/>
        <v>2800</v>
      </c>
      <c r="K49" s="12"/>
      <c r="L49" s="46">
        <f t="shared" si="19"/>
        <v>0.03267430526180272</v>
      </c>
      <c r="M49" s="24"/>
      <c r="N49" s="60">
        <f t="shared" si="20"/>
        <v>2800</v>
      </c>
      <c r="O49" s="12"/>
      <c r="P49" s="46">
        <f t="shared" si="21"/>
        <v>0.03125368329389826</v>
      </c>
      <c r="Q49" s="24"/>
      <c r="R49" s="60">
        <f t="shared" si="22"/>
        <v>2800</v>
      </c>
      <c r="S49" s="12"/>
      <c r="T49" s="46">
        <f t="shared" si="23"/>
        <v>0.028753388630386397</v>
      </c>
      <c r="U49" s="25"/>
    </row>
    <row r="50" spans="1:21" ht="12.75">
      <c r="A50" s="44" t="s">
        <v>17</v>
      </c>
      <c r="B50" s="204">
        <v>600</v>
      </c>
      <c r="C50" s="39"/>
      <c r="D50" s="198"/>
      <c r="E50" s="83"/>
      <c r="F50" s="60">
        <f t="shared" si="16"/>
        <v>600</v>
      </c>
      <c r="G50" s="12"/>
      <c r="H50" s="46">
        <f t="shared" si="17"/>
        <v>0.007335048119996529</v>
      </c>
      <c r="I50" s="24"/>
      <c r="J50" s="14">
        <f t="shared" si="18"/>
        <v>600</v>
      </c>
      <c r="K50" s="12"/>
      <c r="L50" s="46">
        <f t="shared" si="19"/>
        <v>0.007001636841814868</v>
      </c>
      <c r="M50" s="24"/>
      <c r="N50" s="60">
        <f t="shared" si="20"/>
        <v>600</v>
      </c>
      <c r="O50" s="12"/>
      <c r="P50" s="46">
        <f t="shared" si="21"/>
        <v>0.0066972178486924844</v>
      </c>
      <c r="Q50" s="24"/>
      <c r="R50" s="60">
        <f t="shared" si="22"/>
        <v>600</v>
      </c>
      <c r="S50" s="12"/>
      <c r="T50" s="46">
        <f t="shared" si="23"/>
        <v>0.0061614404207970845</v>
      </c>
      <c r="U50" s="25"/>
    </row>
    <row r="51" spans="1:21" ht="12.75">
      <c r="A51" s="22" t="s">
        <v>67</v>
      </c>
      <c r="B51" s="210">
        <v>1800</v>
      </c>
      <c r="C51" s="39"/>
      <c r="D51" s="198"/>
      <c r="E51" s="83"/>
      <c r="F51" s="60">
        <f t="shared" si="16"/>
        <v>1800</v>
      </c>
      <c r="G51" s="12"/>
      <c r="H51" s="46">
        <f>F51/F$5</f>
        <v>0.022005144359989588</v>
      </c>
      <c r="I51" s="24"/>
      <c r="J51" s="14">
        <f t="shared" si="18"/>
        <v>1800</v>
      </c>
      <c r="K51" s="12"/>
      <c r="L51" s="46">
        <f>J51/J$5</f>
        <v>0.021004910525444603</v>
      </c>
      <c r="M51" s="24"/>
      <c r="N51" s="60">
        <f t="shared" si="20"/>
        <v>1800</v>
      </c>
      <c r="O51" s="12"/>
      <c r="P51" s="46">
        <f>N51/N$5</f>
        <v>0.02009165354607745</v>
      </c>
      <c r="Q51" s="24"/>
      <c r="R51" s="60">
        <f t="shared" si="22"/>
        <v>1800</v>
      </c>
      <c r="S51" s="12"/>
      <c r="T51" s="46">
        <f>R51/R$5</f>
        <v>0.018484321262391256</v>
      </c>
      <c r="U51" s="25"/>
    </row>
    <row r="52" spans="1:21" ht="12.75">
      <c r="A52" s="1" t="s">
        <v>3</v>
      </c>
      <c r="B52" s="204">
        <v>450</v>
      </c>
      <c r="C52" s="39"/>
      <c r="D52" s="198"/>
      <c r="E52" s="83"/>
      <c r="F52" s="60">
        <f t="shared" si="16"/>
        <v>450</v>
      </c>
      <c r="G52" s="12"/>
      <c r="H52" s="46">
        <f t="shared" si="17"/>
        <v>0.005501286089997397</v>
      </c>
      <c r="I52" s="24"/>
      <c r="J52" s="14">
        <f t="shared" si="18"/>
        <v>450</v>
      </c>
      <c r="L52" s="15">
        <f t="shared" si="19"/>
        <v>0.005251227631361151</v>
      </c>
      <c r="M52" s="24"/>
      <c r="N52" s="14">
        <f t="shared" si="20"/>
        <v>450</v>
      </c>
      <c r="P52" s="15">
        <f t="shared" si="21"/>
        <v>0.005022913386519363</v>
      </c>
      <c r="Q52" s="24"/>
      <c r="R52" s="14">
        <f t="shared" si="22"/>
        <v>450</v>
      </c>
      <c r="T52" s="15">
        <f t="shared" si="23"/>
        <v>0.004621080315597814</v>
      </c>
      <c r="U52" s="25"/>
    </row>
    <row r="53" spans="1:21" ht="12.75">
      <c r="A53" s="22" t="s">
        <v>25</v>
      </c>
      <c r="B53" s="204">
        <v>100</v>
      </c>
      <c r="C53" s="39"/>
      <c r="D53" s="198"/>
      <c r="E53" s="83"/>
      <c r="F53" s="14">
        <f t="shared" si="16"/>
        <v>100</v>
      </c>
      <c r="H53" s="46">
        <f t="shared" si="17"/>
        <v>0.0012225080199994216</v>
      </c>
      <c r="I53" s="24"/>
      <c r="J53" s="14">
        <f t="shared" si="18"/>
        <v>100</v>
      </c>
      <c r="L53" s="15">
        <f t="shared" si="19"/>
        <v>0.0011669394736358114</v>
      </c>
      <c r="M53" s="24"/>
      <c r="N53" s="14">
        <f t="shared" si="20"/>
        <v>100</v>
      </c>
      <c r="P53" s="15">
        <f t="shared" si="21"/>
        <v>0.0011162029747820807</v>
      </c>
      <c r="Q53" s="24"/>
      <c r="R53" s="14">
        <f t="shared" si="22"/>
        <v>100</v>
      </c>
      <c r="T53" s="15">
        <f t="shared" si="23"/>
        <v>0.0010269067367995142</v>
      </c>
      <c r="U53" s="25"/>
    </row>
    <row r="54" spans="1:21" ht="12.75">
      <c r="A54" s="22" t="s">
        <v>24</v>
      </c>
      <c r="B54" s="204">
        <v>100</v>
      </c>
      <c r="C54" s="39"/>
      <c r="D54" s="198"/>
      <c r="E54" s="83"/>
      <c r="F54" s="14">
        <f t="shared" si="16"/>
        <v>100</v>
      </c>
      <c r="H54" s="46">
        <f t="shared" si="17"/>
        <v>0.0012225080199994216</v>
      </c>
      <c r="I54" s="24"/>
      <c r="J54" s="14">
        <f t="shared" si="18"/>
        <v>100</v>
      </c>
      <c r="L54" s="15">
        <f t="shared" si="19"/>
        <v>0.0011669394736358114</v>
      </c>
      <c r="M54" s="24"/>
      <c r="N54" s="14">
        <f t="shared" si="20"/>
        <v>100</v>
      </c>
      <c r="P54" s="15">
        <f t="shared" si="21"/>
        <v>0.0011162029747820807</v>
      </c>
      <c r="Q54" s="24"/>
      <c r="R54" s="14">
        <f t="shared" si="22"/>
        <v>100</v>
      </c>
      <c r="T54" s="15">
        <f t="shared" si="23"/>
        <v>0.0010269067367995142</v>
      </c>
      <c r="U54" s="25"/>
    </row>
    <row r="55" spans="1:21" ht="12.75">
      <c r="A55" s="1" t="s">
        <v>6</v>
      </c>
      <c r="B55" s="206"/>
      <c r="C55" s="39"/>
      <c r="D55" s="200">
        <v>0.003</v>
      </c>
      <c r="E55" s="83"/>
      <c r="F55" s="14">
        <f>H55*F$5</f>
        <v>245.39716312056748</v>
      </c>
      <c r="H55" s="46">
        <f>D55</f>
        <v>0.003</v>
      </c>
      <c r="I55" s="24"/>
      <c r="J55" s="14">
        <f>L55*J$5</f>
        <v>257.082742316785</v>
      </c>
      <c r="L55" s="15">
        <f>H55</f>
        <v>0.003</v>
      </c>
      <c r="M55" s="24"/>
      <c r="N55" s="14">
        <f>P55*N$5</f>
        <v>268.76832151300243</v>
      </c>
      <c r="P55" s="15">
        <f>L55</f>
        <v>0.003</v>
      </c>
      <c r="Q55" s="24"/>
      <c r="R55" s="14">
        <f>T55*R$5</f>
        <v>292.13947990543744</v>
      </c>
      <c r="T55" s="15">
        <f>P55</f>
        <v>0.003</v>
      </c>
      <c r="U55" s="25"/>
    </row>
    <row r="56" spans="1:21" ht="12.75">
      <c r="A56" s="1" t="s">
        <v>7</v>
      </c>
      <c r="B56" s="206"/>
      <c r="C56" s="39"/>
      <c r="D56" s="200">
        <v>0.02</v>
      </c>
      <c r="E56" s="83"/>
      <c r="F56" s="14">
        <f>H56*F$5</f>
        <v>1635.98108747045</v>
      </c>
      <c r="H56" s="46">
        <f>D56</f>
        <v>0.02</v>
      </c>
      <c r="I56" s="24"/>
      <c r="J56" s="14">
        <f>L56*J$5</f>
        <v>1713.8849487785667</v>
      </c>
      <c r="L56" s="15">
        <f>H56</f>
        <v>0.02</v>
      </c>
      <c r="M56" s="24"/>
      <c r="N56" s="14">
        <f>P56*N$5</f>
        <v>1791.7888100866828</v>
      </c>
      <c r="P56" s="15">
        <f>L56</f>
        <v>0.02</v>
      </c>
      <c r="Q56" s="24"/>
      <c r="R56" s="14">
        <f>T56*R$5</f>
        <v>1947.5965327029164</v>
      </c>
      <c r="T56" s="15">
        <f>P56</f>
        <v>0.02</v>
      </c>
      <c r="U56" s="25"/>
    </row>
    <row r="57" spans="1:21" ht="12.75">
      <c r="A57" s="130" t="s">
        <v>9</v>
      </c>
      <c r="B57" s="211"/>
      <c r="C57" s="131"/>
      <c r="D57" s="132">
        <v>0.055</v>
      </c>
      <c r="E57" s="83"/>
      <c r="F57" s="133">
        <f>H57*F$5</f>
        <v>4498.947990543737</v>
      </c>
      <c r="G57" s="134"/>
      <c r="H57" s="135">
        <f>D57</f>
        <v>0.055</v>
      </c>
      <c r="I57" s="136"/>
      <c r="J57" s="133">
        <f>L57*J$5</f>
        <v>4713.183609141058</v>
      </c>
      <c r="K57" s="134"/>
      <c r="L57" s="135">
        <f>H57</f>
        <v>0.055</v>
      </c>
      <c r="M57" s="136"/>
      <c r="N57" s="133">
        <f>P57*N$5</f>
        <v>4927.419227738378</v>
      </c>
      <c r="O57" s="134"/>
      <c r="P57" s="135">
        <f>L57</f>
        <v>0.055</v>
      </c>
      <c r="Q57" s="137"/>
      <c r="R57" s="133">
        <f>T57*R$5</f>
        <v>5355.89046493302</v>
      </c>
      <c r="S57" s="134"/>
      <c r="T57" s="135">
        <f>P57</f>
        <v>0.055</v>
      </c>
      <c r="U57" s="25"/>
    </row>
    <row r="58" spans="1:21" ht="12.75">
      <c r="A58" s="125" t="s">
        <v>70</v>
      </c>
      <c r="B58" s="208"/>
      <c r="C58" s="87"/>
      <c r="D58" s="88"/>
      <c r="E58" s="83"/>
      <c r="F58" s="92">
        <f>SUM(F47:F57)</f>
        <v>12480.326241134755</v>
      </c>
      <c r="G58" s="93"/>
      <c r="H58" s="94">
        <f>F58/F$5</f>
        <v>0.1525729892199647</v>
      </c>
      <c r="I58" s="136"/>
      <c r="J58" s="92">
        <f>SUM(J47:J57)</f>
        <v>12784.151300236408</v>
      </c>
      <c r="K58" s="93"/>
      <c r="L58" s="94">
        <f>J58/J$5</f>
        <v>0.14918330789178447</v>
      </c>
      <c r="M58" s="136"/>
      <c r="N58" s="92">
        <f>SUM(N47:N57)</f>
        <v>13087.976359338063</v>
      </c>
      <c r="O58" s="93"/>
      <c r="P58" s="94">
        <f>N58/N$5</f>
        <v>0.1460883814617069</v>
      </c>
      <c r="Q58" s="137"/>
      <c r="R58" s="92">
        <f>SUM(R47:R57)</f>
        <v>13695.626477541375</v>
      </c>
      <c r="S58" s="93"/>
      <c r="T58" s="94">
        <f>R58/R$5</f>
        <v>0.14064131094477036</v>
      </c>
      <c r="U58" s="25"/>
    </row>
    <row r="59" spans="1:21" ht="12.75">
      <c r="A59" s="1"/>
      <c r="B59" s="203"/>
      <c r="C59" s="39"/>
      <c r="D59" s="115"/>
      <c r="E59" s="83"/>
      <c r="F59" s="14"/>
      <c r="H59" s="15"/>
      <c r="I59" s="24"/>
      <c r="J59" s="14"/>
      <c r="L59" s="15"/>
      <c r="M59" s="136"/>
      <c r="N59" s="60"/>
      <c r="O59" s="12"/>
      <c r="P59" s="46"/>
      <c r="Q59" s="137"/>
      <c r="R59" s="14"/>
      <c r="T59" s="15"/>
      <c r="U59" s="25"/>
    </row>
    <row r="60" spans="1:21" ht="15">
      <c r="A60" s="64" t="s">
        <v>50</v>
      </c>
      <c r="B60" s="212"/>
      <c r="C60" s="39"/>
      <c r="D60" s="213"/>
      <c r="E60" s="83"/>
      <c r="F60" s="60"/>
      <c r="G60" s="12"/>
      <c r="H60" s="46"/>
      <c r="I60" s="24"/>
      <c r="J60" s="60"/>
      <c r="K60" s="12"/>
      <c r="L60" s="46"/>
      <c r="M60" s="24"/>
      <c r="N60" s="60"/>
      <c r="O60" s="12"/>
      <c r="P60" s="46"/>
      <c r="Q60" s="61"/>
      <c r="R60" s="60"/>
      <c r="S60" s="12"/>
      <c r="T60" s="46"/>
      <c r="U60" s="25"/>
    </row>
    <row r="61" spans="1:21" ht="15">
      <c r="A61" s="22" t="s">
        <v>47</v>
      </c>
      <c r="B61" s="209">
        <v>600</v>
      </c>
      <c r="C61" s="39"/>
      <c r="D61" s="213"/>
      <c r="E61" s="83"/>
      <c r="F61" s="56">
        <f aca="true" t="shared" si="24" ref="F61:F69">B61</f>
        <v>600</v>
      </c>
      <c r="G61" s="58"/>
      <c r="H61" s="57">
        <f aca="true" t="shared" si="25" ref="H61:H70">F61/F$5</f>
        <v>0.007335048119996529</v>
      </c>
      <c r="I61" s="29"/>
      <c r="J61" s="56">
        <f aca="true" t="shared" si="26" ref="J61:J69">F61</f>
        <v>600</v>
      </c>
      <c r="K61" s="58"/>
      <c r="L61" s="57">
        <f aca="true" t="shared" si="27" ref="L61:L70">J61/J$5</f>
        <v>0.007001636841814868</v>
      </c>
      <c r="M61" s="29"/>
      <c r="N61" s="56">
        <f aca="true" t="shared" si="28" ref="N61:N69">J61</f>
        <v>600</v>
      </c>
      <c r="O61" s="58"/>
      <c r="P61" s="57">
        <f aca="true" t="shared" si="29" ref="P61:P70">N61/N$5</f>
        <v>0.0066972178486924844</v>
      </c>
      <c r="Q61" s="59"/>
      <c r="R61" s="56">
        <f aca="true" t="shared" si="30" ref="R61:R69">N61</f>
        <v>600</v>
      </c>
      <c r="S61" s="58"/>
      <c r="T61" s="62">
        <f aca="true" t="shared" si="31" ref="T61:T70">R61/R$5</f>
        <v>0.0061614404207970845</v>
      </c>
      <c r="U61" s="25"/>
    </row>
    <row r="62" spans="1:21" ht="15">
      <c r="A62" s="1" t="s">
        <v>45</v>
      </c>
      <c r="B62" s="209">
        <v>1000</v>
      </c>
      <c r="C62" s="39"/>
      <c r="D62" s="213"/>
      <c r="E62" s="83"/>
      <c r="F62" s="56">
        <f t="shared" si="24"/>
        <v>1000</v>
      </c>
      <c r="G62" s="58"/>
      <c r="H62" s="57">
        <f t="shared" si="25"/>
        <v>0.012225080199994215</v>
      </c>
      <c r="I62" s="29"/>
      <c r="J62" s="56">
        <f t="shared" si="26"/>
        <v>1000</v>
      </c>
      <c r="K62" s="58"/>
      <c r="L62" s="57">
        <f t="shared" si="27"/>
        <v>0.011669394736358113</v>
      </c>
      <c r="M62" s="29"/>
      <c r="N62" s="56">
        <f t="shared" si="28"/>
        <v>1000</v>
      </c>
      <c r="O62" s="58"/>
      <c r="P62" s="57">
        <f t="shared" si="29"/>
        <v>0.011162029747820807</v>
      </c>
      <c r="Q62" s="59"/>
      <c r="R62" s="56">
        <f t="shared" si="30"/>
        <v>1000</v>
      </c>
      <c r="S62" s="58"/>
      <c r="T62" s="62">
        <f t="shared" si="31"/>
        <v>0.010269067367995141</v>
      </c>
      <c r="U62" s="25"/>
    </row>
    <row r="63" spans="1:21" ht="15">
      <c r="A63" s="1" t="s">
        <v>42</v>
      </c>
      <c r="B63" s="209">
        <v>500</v>
      </c>
      <c r="C63" s="39"/>
      <c r="D63" s="213"/>
      <c r="E63" s="83"/>
      <c r="F63" s="56">
        <f t="shared" si="24"/>
        <v>500</v>
      </c>
      <c r="G63" s="58"/>
      <c r="H63" s="57">
        <f t="shared" si="25"/>
        <v>0.0061125400999971075</v>
      </c>
      <c r="I63" s="29"/>
      <c r="J63" s="56">
        <f t="shared" si="26"/>
        <v>500</v>
      </c>
      <c r="K63" s="58"/>
      <c r="L63" s="57">
        <f t="shared" si="27"/>
        <v>0.0058346973681790565</v>
      </c>
      <c r="M63" s="29"/>
      <c r="N63" s="56">
        <f t="shared" si="28"/>
        <v>500</v>
      </c>
      <c r="O63" s="58"/>
      <c r="P63" s="57">
        <f t="shared" si="29"/>
        <v>0.005581014873910404</v>
      </c>
      <c r="Q63" s="59"/>
      <c r="R63" s="56">
        <f t="shared" si="30"/>
        <v>500</v>
      </c>
      <c r="S63" s="58"/>
      <c r="T63" s="62">
        <f t="shared" si="31"/>
        <v>0.0051345336839975705</v>
      </c>
      <c r="U63" s="25"/>
    </row>
    <row r="64" spans="1:21" ht="15">
      <c r="A64" s="22" t="s">
        <v>102</v>
      </c>
      <c r="B64" s="209">
        <v>500</v>
      </c>
      <c r="C64" s="39"/>
      <c r="D64" s="213"/>
      <c r="E64" s="83"/>
      <c r="F64" s="56">
        <f t="shared" si="24"/>
        <v>500</v>
      </c>
      <c r="G64" s="58"/>
      <c r="H64" s="57">
        <f t="shared" si="25"/>
        <v>0.0061125400999971075</v>
      </c>
      <c r="I64" s="29"/>
      <c r="J64" s="56">
        <f t="shared" si="26"/>
        <v>500</v>
      </c>
      <c r="K64" s="58"/>
      <c r="L64" s="57">
        <f t="shared" si="27"/>
        <v>0.0058346973681790565</v>
      </c>
      <c r="M64" s="29"/>
      <c r="N64" s="56">
        <f t="shared" si="28"/>
        <v>500</v>
      </c>
      <c r="O64" s="58"/>
      <c r="P64" s="57">
        <f t="shared" si="29"/>
        <v>0.005581014873910404</v>
      </c>
      <c r="Q64" s="59"/>
      <c r="R64" s="56">
        <f t="shared" si="30"/>
        <v>500</v>
      </c>
      <c r="S64" s="58"/>
      <c r="T64" s="62">
        <f t="shared" si="31"/>
        <v>0.0051345336839975705</v>
      </c>
      <c r="U64" s="25"/>
    </row>
    <row r="65" spans="1:21" ht="15">
      <c r="A65" s="1" t="s">
        <v>41</v>
      </c>
      <c r="B65" s="209">
        <v>350</v>
      </c>
      <c r="C65" s="39"/>
      <c r="D65" s="213"/>
      <c r="E65" s="83"/>
      <c r="F65" s="56">
        <f t="shared" si="24"/>
        <v>350</v>
      </c>
      <c r="G65" s="58"/>
      <c r="H65" s="57">
        <f t="shared" si="25"/>
        <v>0.004278778069997975</v>
      </c>
      <c r="I65" s="29"/>
      <c r="J65" s="56">
        <f t="shared" si="26"/>
        <v>350</v>
      </c>
      <c r="K65" s="58"/>
      <c r="L65" s="57">
        <f t="shared" si="27"/>
        <v>0.00408428815772534</v>
      </c>
      <c r="M65" s="29"/>
      <c r="N65" s="56">
        <f t="shared" si="28"/>
        <v>350</v>
      </c>
      <c r="O65" s="58"/>
      <c r="P65" s="57">
        <f t="shared" si="29"/>
        <v>0.003906710411737282</v>
      </c>
      <c r="Q65" s="59"/>
      <c r="R65" s="56">
        <f t="shared" si="30"/>
        <v>350</v>
      </c>
      <c r="S65" s="58"/>
      <c r="T65" s="62">
        <f t="shared" si="31"/>
        <v>0.0035941735787982996</v>
      </c>
      <c r="U65" s="25"/>
    </row>
    <row r="66" spans="1:21" ht="15">
      <c r="A66" s="1" t="s">
        <v>43</v>
      </c>
      <c r="B66" s="209">
        <v>800</v>
      </c>
      <c r="C66" s="39"/>
      <c r="D66" s="213"/>
      <c r="E66" s="83"/>
      <c r="F66" s="56">
        <f t="shared" si="24"/>
        <v>800</v>
      </c>
      <c r="G66" s="58"/>
      <c r="H66" s="57">
        <f t="shared" si="25"/>
        <v>0.009780064159995373</v>
      </c>
      <c r="I66" s="29"/>
      <c r="J66" s="56">
        <f t="shared" si="26"/>
        <v>800</v>
      </c>
      <c r="K66" s="58"/>
      <c r="L66" s="57">
        <f t="shared" si="27"/>
        <v>0.009335515789086491</v>
      </c>
      <c r="M66" s="29"/>
      <c r="N66" s="56">
        <f t="shared" si="28"/>
        <v>800</v>
      </c>
      <c r="O66" s="58"/>
      <c r="P66" s="57">
        <f t="shared" si="29"/>
        <v>0.008929623798256646</v>
      </c>
      <c r="Q66" s="59"/>
      <c r="R66" s="56">
        <f t="shared" si="30"/>
        <v>800</v>
      </c>
      <c r="S66" s="58"/>
      <c r="T66" s="62">
        <f t="shared" si="31"/>
        <v>0.008215253894396113</v>
      </c>
      <c r="U66" s="25"/>
    </row>
    <row r="67" spans="1:21" ht="15">
      <c r="A67" s="22" t="s">
        <v>101</v>
      </c>
      <c r="B67" s="209">
        <v>200</v>
      </c>
      <c r="C67" s="39"/>
      <c r="D67" s="213"/>
      <c r="E67" s="83"/>
      <c r="F67" s="56">
        <f t="shared" si="24"/>
        <v>200</v>
      </c>
      <c r="G67" s="58"/>
      <c r="H67" s="57">
        <f t="shared" si="25"/>
        <v>0.002445016039998843</v>
      </c>
      <c r="I67" s="29"/>
      <c r="J67" s="56">
        <f t="shared" si="26"/>
        <v>200</v>
      </c>
      <c r="K67" s="58"/>
      <c r="L67" s="57">
        <f t="shared" si="27"/>
        <v>0.002333878947271623</v>
      </c>
      <c r="M67" s="29"/>
      <c r="N67" s="56">
        <f t="shared" si="28"/>
        <v>200</v>
      </c>
      <c r="O67" s="58"/>
      <c r="P67" s="57">
        <f t="shared" si="29"/>
        <v>0.0022324059495641615</v>
      </c>
      <c r="Q67" s="59"/>
      <c r="R67" s="56">
        <f t="shared" si="30"/>
        <v>200</v>
      </c>
      <c r="S67" s="58"/>
      <c r="T67" s="57">
        <f t="shared" si="31"/>
        <v>0.0020538134735990283</v>
      </c>
      <c r="U67" s="25"/>
    </row>
    <row r="68" spans="1:21" ht="15">
      <c r="A68" s="22" t="s">
        <v>100</v>
      </c>
      <c r="B68" s="209">
        <v>400</v>
      </c>
      <c r="C68" s="39"/>
      <c r="D68" s="213"/>
      <c r="E68" s="83"/>
      <c r="F68" s="56">
        <f>B68</f>
        <v>400</v>
      </c>
      <c r="G68" s="58"/>
      <c r="H68" s="57">
        <f>F68/F$5</f>
        <v>0.004890032079997686</v>
      </c>
      <c r="I68" s="29"/>
      <c r="J68" s="56">
        <f>F68</f>
        <v>400</v>
      </c>
      <c r="K68" s="58"/>
      <c r="L68" s="57">
        <f>J68/J$5</f>
        <v>0.004667757894543246</v>
      </c>
      <c r="M68" s="29"/>
      <c r="N68" s="56">
        <f>J68</f>
        <v>400</v>
      </c>
      <c r="O68" s="58"/>
      <c r="P68" s="57">
        <f>N68/N$5</f>
        <v>0.004464811899128323</v>
      </c>
      <c r="Q68" s="59"/>
      <c r="R68" s="56">
        <f>N68</f>
        <v>400</v>
      </c>
      <c r="S68" s="58"/>
      <c r="T68" s="57">
        <f>R68/R$5</f>
        <v>0.004107626947198057</v>
      </c>
      <c r="U68" s="25"/>
    </row>
    <row r="69" spans="1:21" ht="15">
      <c r="A69" s="22" t="s">
        <v>103</v>
      </c>
      <c r="B69" s="209">
        <v>200</v>
      </c>
      <c r="C69" s="39"/>
      <c r="D69" s="213"/>
      <c r="E69" s="83"/>
      <c r="F69" s="56">
        <f t="shared" si="24"/>
        <v>200</v>
      </c>
      <c r="G69" s="58"/>
      <c r="H69" s="57">
        <f t="shared" si="25"/>
        <v>0.002445016039998843</v>
      </c>
      <c r="I69" s="29"/>
      <c r="J69" s="56">
        <f t="shared" si="26"/>
        <v>200</v>
      </c>
      <c r="K69" s="58"/>
      <c r="L69" s="57">
        <f t="shared" si="27"/>
        <v>0.002333878947271623</v>
      </c>
      <c r="M69" s="29"/>
      <c r="N69" s="56">
        <f t="shared" si="28"/>
        <v>200</v>
      </c>
      <c r="O69" s="58"/>
      <c r="P69" s="57">
        <f t="shared" si="29"/>
        <v>0.0022324059495641615</v>
      </c>
      <c r="Q69" s="59"/>
      <c r="R69" s="56">
        <f t="shared" si="30"/>
        <v>200</v>
      </c>
      <c r="S69" s="58"/>
      <c r="T69" s="57">
        <f t="shared" si="31"/>
        <v>0.0020538134735990283</v>
      </c>
      <c r="U69" s="25"/>
    </row>
    <row r="70" spans="1:21" ht="12.75">
      <c r="A70" s="125" t="s">
        <v>55</v>
      </c>
      <c r="B70" s="208"/>
      <c r="C70" s="87"/>
      <c r="D70" s="88"/>
      <c r="E70" s="83"/>
      <c r="F70" s="86">
        <f>SUM(F61:F69)</f>
        <v>4550</v>
      </c>
      <c r="G70" s="89"/>
      <c r="H70" s="90">
        <f t="shared" si="25"/>
        <v>0.055624114909973675</v>
      </c>
      <c r="I70" s="29"/>
      <c r="J70" s="86">
        <f>SUM(J61:J69)</f>
        <v>4550</v>
      </c>
      <c r="K70" s="89"/>
      <c r="L70" s="90">
        <f t="shared" si="27"/>
        <v>0.05309574605042942</v>
      </c>
      <c r="M70" s="91"/>
      <c r="N70" s="86">
        <f>SUM(N61:N69)</f>
        <v>4550</v>
      </c>
      <c r="O70" s="89"/>
      <c r="P70" s="90">
        <f t="shared" si="29"/>
        <v>0.05078723535258467</v>
      </c>
      <c r="Q70" s="59"/>
      <c r="R70" s="86">
        <f>SUM(R61:R69)</f>
        <v>4550</v>
      </c>
      <c r="S70" s="89"/>
      <c r="T70" s="90">
        <f t="shared" si="31"/>
        <v>0.046724256524377894</v>
      </c>
      <c r="U70" s="25"/>
    </row>
    <row r="71" spans="1:21" ht="12.75">
      <c r="A71" s="22" t="s">
        <v>16</v>
      </c>
      <c r="B71" s="203"/>
      <c r="C71" s="39"/>
      <c r="D71" s="200">
        <v>0.025</v>
      </c>
      <c r="E71" s="83"/>
      <c r="F71" s="14">
        <f>H71*F$5</f>
        <v>2044.9763593380624</v>
      </c>
      <c r="H71" s="15">
        <f>D71</f>
        <v>0.025</v>
      </c>
      <c r="I71" s="29"/>
      <c r="J71" s="14">
        <f>L71*J$5</f>
        <v>2142.3561859732085</v>
      </c>
      <c r="L71" s="15">
        <f>H71</f>
        <v>0.025</v>
      </c>
      <c r="M71" s="91"/>
      <c r="N71" s="14">
        <f>P71*N$5</f>
        <v>2239.7360126083536</v>
      </c>
      <c r="P71" s="15">
        <f>L71</f>
        <v>0.025</v>
      </c>
      <c r="Q71" s="59"/>
      <c r="R71" s="14">
        <f>T71*R$5</f>
        <v>2434.4956658786455</v>
      </c>
      <c r="T71" s="15">
        <f>P71</f>
        <v>0.025</v>
      </c>
      <c r="U71" s="25"/>
    </row>
    <row r="72" spans="1:21" ht="13.5" customHeight="1">
      <c r="A72" s="22" t="s">
        <v>15</v>
      </c>
      <c r="B72" s="203"/>
      <c r="C72" s="39"/>
      <c r="D72" s="200">
        <v>0.035</v>
      </c>
      <c r="E72" s="83"/>
      <c r="F72" s="14">
        <f>H72*F$5</f>
        <v>2862.9669030732875</v>
      </c>
      <c r="H72" s="15">
        <f>D72</f>
        <v>0.035</v>
      </c>
      <c r="I72" s="29"/>
      <c r="J72" s="14">
        <f>L72*J$5</f>
        <v>2999.298660362492</v>
      </c>
      <c r="L72" s="15">
        <f>H72</f>
        <v>0.035</v>
      </c>
      <c r="M72" s="91"/>
      <c r="N72" s="14">
        <f>P72*N$5</f>
        <v>3135.630417651695</v>
      </c>
      <c r="P72" s="15">
        <f>L72</f>
        <v>0.035</v>
      </c>
      <c r="Q72" s="59"/>
      <c r="R72" s="14">
        <f>T72*R$5</f>
        <v>3408.293932230104</v>
      </c>
      <c r="T72" s="15">
        <f>P72</f>
        <v>0.035</v>
      </c>
      <c r="U72" s="25"/>
    </row>
    <row r="73" spans="1:21" ht="13.5" customHeight="1">
      <c r="A73" s="126" t="s">
        <v>51</v>
      </c>
      <c r="B73" s="214"/>
      <c r="C73" s="101"/>
      <c r="D73" s="102"/>
      <c r="E73" s="83"/>
      <c r="F73" s="103">
        <f>SUM(F70:F72)</f>
        <v>9457.94326241135</v>
      </c>
      <c r="G73" s="104"/>
      <c r="H73" s="105">
        <f>F73/F$5</f>
        <v>0.1156241149099737</v>
      </c>
      <c r="I73" s="29"/>
      <c r="J73" s="103">
        <f>SUM(J70:J72)</f>
        <v>9691.654846335701</v>
      </c>
      <c r="K73" s="104"/>
      <c r="L73" s="105">
        <f>J73/J$5</f>
        <v>0.11309574605042944</v>
      </c>
      <c r="M73" s="91"/>
      <c r="N73" s="103">
        <f>SUM(N70:N72)</f>
        <v>9925.366430260048</v>
      </c>
      <c r="O73" s="104"/>
      <c r="P73" s="105">
        <f>N73/N$5</f>
        <v>0.11078723535258467</v>
      </c>
      <c r="Q73" s="59"/>
      <c r="R73" s="103">
        <f>SUM(R70:R72)</f>
        <v>10392.78959810875</v>
      </c>
      <c r="S73" s="104"/>
      <c r="T73" s="105">
        <f>R73/R$5</f>
        <v>0.1067242565243779</v>
      </c>
      <c r="U73" s="25"/>
    </row>
    <row r="74" spans="1:21" s="7" customFormat="1" ht="13.5" thickBot="1">
      <c r="A74" s="71" t="s">
        <v>4</v>
      </c>
      <c r="B74" s="215">
        <f>SUM(B9:B72)-B70</f>
        <v>16476.666666666664</v>
      </c>
      <c r="C74" s="73"/>
      <c r="D74" s="74">
        <f>SUM(D10:D72)</f>
        <v>0.7885000000000001</v>
      </c>
      <c r="E74" s="83"/>
      <c r="F74" s="72">
        <f>F15+F27+F46+F58+F73</f>
        <v>80975.22104018915</v>
      </c>
      <c r="G74" s="75"/>
      <c r="H74" s="76">
        <f>IF($F$5=0,"-",F74/F$5)</f>
        <v>0.9899285714285713</v>
      </c>
      <c r="I74" s="29"/>
      <c r="J74" s="72">
        <f>J15+J27+J46+J58+J73</f>
        <v>84046.58077226166</v>
      </c>
      <c r="K74" s="75"/>
      <c r="L74" s="76">
        <f>IF($F$5=0,"-",J74/J$5)</f>
        <v>0.9807727272727272</v>
      </c>
      <c r="M74" s="91"/>
      <c r="N74" s="72">
        <f>N15+N27+N46+N58+N73</f>
        <v>87117.94050433414</v>
      </c>
      <c r="O74" s="75"/>
      <c r="P74" s="76">
        <f>IF($F$5=0,"-",N74/N$5)</f>
        <v>0.9724130434782609</v>
      </c>
      <c r="Q74" s="59"/>
      <c r="R74" s="72">
        <f>R15+R27+R46+R58+R73</f>
        <v>93260.65996847914</v>
      </c>
      <c r="S74" s="75"/>
      <c r="T74" s="76">
        <f>IF($F$5=0,"-",R74/R$5)</f>
        <v>0.9577</v>
      </c>
      <c r="U74" s="25"/>
    </row>
    <row r="75" spans="1:21" s="7" customFormat="1" ht="13.5" thickTop="1">
      <c r="A75" s="5"/>
      <c r="B75" s="216"/>
      <c r="C75" s="39"/>
      <c r="D75" s="9"/>
      <c r="E75" s="83"/>
      <c r="H75" s="6"/>
      <c r="I75" s="29"/>
      <c r="L75" s="6"/>
      <c r="M75" s="91"/>
      <c r="P75" s="6"/>
      <c r="Q75" s="59"/>
      <c r="T75" s="6"/>
      <c r="U75" s="25"/>
    </row>
    <row r="76" spans="1:21" s="112" customFormat="1" ht="16.5" customHeight="1" thickBot="1">
      <c r="A76" s="128" t="s">
        <v>12</v>
      </c>
      <c r="B76" s="217">
        <v>0</v>
      </c>
      <c r="C76" s="113"/>
      <c r="D76" s="114">
        <v>0</v>
      </c>
      <c r="E76" s="83"/>
      <c r="F76" s="106">
        <f>F5-F74</f>
        <v>823.833333333343</v>
      </c>
      <c r="G76" s="107"/>
      <c r="H76" s="108">
        <f>F76/F5</f>
        <v>0.010071428571428686</v>
      </c>
      <c r="I76" s="29"/>
      <c r="J76" s="106">
        <f>J5-J74</f>
        <v>1647.6666666666715</v>
      </c>
      <c r="K76" s="107"/>
      <c r="L76" s="108">
        <f>J76/J5</f>
        <v>0.019227272727272773</v>
      </c>
      <c r="M76" s="109"/>
      <c r="N76" s="106">
        <f>N5-N74</f>
        <v>2471.5</v>
      </c>
      <c r="O76" s="107"/>
      <c r="P76" s="108">
        <f>N76/N5</f>
        <v>0.027586956521739123</v>
      </c>
      <c r="Q76" s="110"/>
      <c r="R76" s="106">
        <f>R5-R74</f>
        <v>4119.1666666666715</v>
      </c>
      <c r="S76" s="107"/>
      <c r="T76" s="108">
        <f>R76/R5</f>
        <v>0.04230000000000004</v>
      </c>
      <c r="U76" s="111"/>
    </row>
    <row r="77" spans="1:21" ht="12.75" hidden="1">
      <c r="A77" s="13"/>
      <c r="B77" s="17"/>
      <c r="C77" s="41"/>
      <c r="D77" s="8"/>
      <c r="E77" s="83"/>
      <c r="F77" s="17"/>
      <c r="G77" s="12"/>
      <c r="H77" s="8"/>
      <c r="I77" s="24"/>
      <c r="J77" s="17"/>
      <c r="K77" s="12"/>
      <c r="L77" s="8"/>
      <c r="M77" s="24"/>
      <c r="N77" s="17"/>
      <c r="O77" s="12"/>
      <c r="P77" s="8"/>
      <c r="Q77" s="25"/>
      <c r="U77" s="25"/>
    </row>
    <row r="78" spans="1:16" ht="12.75" customHeight="1" thickTop="1">
      <c r="A78" s="1"/>
      <c r="B78" s="65"/>
      <c r="C78" s="38"/>
      <c r="D78" s="2"/>
      <c r="E78" s="9"/>
      <c r="H78" s="8"/>
      <c r="I78" s="9"/>
      <c r="L78" s="2"/>
      <c r="M78" s="9"/>
      <c r="P78" s="2"/>
    </row>
    <row r="79" spans="1:16" ht="14.25">
      <c r="A79" s="271" t="s">
        <v>76</v>
      </c>
      <c r="B79" s="271"/>
      <c r="C79" s="271"/>
      <c r="D79" s="271"/>
      <c r="E79" s="271"/>
      <c r="F79" s="271"/>
      <c r="G79" s="271"/>
      <c r="H79" s="271"/>
      <c r="I79" s="155"/>
      <c r="J79" s="218">
        <v>35000</v>
      </c>
      <c r="K79" s="265" t="s">
        <v>22</v>
      </c>
      <c r="L79" s="265"/>
      <c r="M79" s="23"/>
      <c r="N79" s="140" t="s">
        <v>77</v>
      </c>
      <c r="O79" s="23"/>
      <c r="P79" s="23"/>
    </row>
    <row r="81" spans="1:4" ht="12.75">
      <c r="A81" s="264" t="s">
        <v>105</v>
      </c>
      <c r="B81" s="264"/>
      <c r="C81" s="264"/>
      <c r="D81" s="264"/>
    </row>
    <row r="82" ht="12.75">
      <c r="A82" s="23"/>
    </row>
    <row r="83" spans="1:8" ht="12.75">
      <c r="A83" s="23"/>
      <c r="F83" s="53"/>
      <c r="H83" s="46"/>
    </row>
    <row r="84" spans="1:8" ht="12.75">
      <c r="A84" s="23"/>
      <c r="F84" s="53"/>
      <c r="H84" s="46"/>
    </row>
    <row r="85" spans="1:8" ht="12.75">
      <c r="A85" s="23"/>
      <c r="F85" s="55"/>
      <c r="H85" s="46"/>
    </row>
    <row r="86" spans="1:8" ht="12.75">
      <c r="A86" s="23"/>
      <c r="F86" s="52"/>
      <c r="H86" s="46"/>
    </row>
    <row r="87" spans="1:8" ht="12.75">
      <c r="A87" s="23"/>
      <c r="F87" s="53"/>
      <c r="H87" s="46"/>
    </row>
    <row r="88" spans="1:6" ht="12.75">
      <c r="A88" s="23"/>
      <c r="F88" s="54"/>
    </row>
    <row r="89" spans="1:6" ht="12.75">
      <c r="A89" s="23"/>
      <c r="F89" s="52"/>
    </row>
    <row r="90" spans="1:6" ht="12.75">
      <c r="A90" s="23"/>
      <c r="F90" s="52"/>
    </row>
    <row r="91" spans="1:6" ht="12.75">
      <c r="A91" s="23"/>
      <c r="F91" s="54"/>
    </row>
    <row r="93" spans="1:8" ht="12.75">
      <c r="A93" s="23"/>
      <c r="F93" s="52"/>
      <c r="H93" s="46"/>
    </row>
  </sheetData>
  <sheetProtection/>
  <mergeCells count="10">
    <mergeCell ref="O2:P2"/>
    <mergeCell ref="S2:T2"/>
    <mergeCell ref="B2:D2"/>
    <mergeCell ref="A79:H79"/>
    <mergeCell ref="A1:D1"/>
    <mergeCell ref="A81:D81"/>
    <mergeCell ref="K79:L79"/>
    <mergeCell ref="B7:D7"/>
    <mergeCell ref="G2:H2"/>
    <mergeCell ref="K2:L2"/>
  </mergeCells>
  <hyperlinks>
    <hyperlink ref="A1" r:id="rId1" display="http://www.michaelhartzell.com/"/>
    <hyperlink ref="A81" r:id="rId2" display="http://www.michaelhartzell.com/"/>
  </hyperlinks>
  <printOptions/>
  <pageMargins left="0.1875" right="0.14583333333333334" top="0.6041666666666666" bottom="0.75" header="0.3" footer="0.3"/>
  <pageSetup horizontalDpi="600" verticalDpi="600" orientation="landscape" r:id="rId4"/>
  <headerFooter>
    <oddHeader>&amp;C&amp;"Albert,Regular"&amp;14Breakeven Worksheet Template&amp;R&amp;"Arial,Bold"&amp;8&amp;K09-020RejuvenateYourRestaurant.com   ver. 1.10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94"/>
  <sheetViews>
    <sheetView showGridLines="0" zoomScalePageLayoutView="0" workbookViewId="0" topLeftCell="A1">
      <pane xSplit="1" ySplit="6" topLeftCell="B7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6" sqref="A76"/>
    </sheetView>
  </sheetViews>
  <sheetFormatPr defaultColWidth="9.140625" defaultRowHeight="12.75" outlineLevelCol="1"/>
  <cols>
    <col min="1" max="1" width="28.8515625" style="4" customWidth="1"/>
    <col min="2" max="2" width="11.7109375" style="4" customWidth="1" outlineLevel="1"/>
    <col min="3" max="3" width="1.1484375" style="42" customWidth="1" outlineLevel="1"/>
    <col min="4" max="4" width="9.8515625" style="4" customWidth="1" outlineLevel="1"/>
    <col min="5" max="5" width="0.5625" style="10" customWidth="1" outlineLevel="1"/>
    <col min="6" max="6" width="10.00390625" style="4" customWidth="1"/>
    <col min="7" max="7" width="2.140625" style="4" customWidth="1"/>
    <col min="8" max="8" width="8.7109375" style="4" customWidth="1"/>
    <col min="9" max="9" width="0.5625" style="10" customWidth="1"/>
    <col min="10" max="10" width="10.00390625" style="4" bestFit="1" customWidth="1"/>
    <col min="11" max="11" width="1.7109375" style="4" customWidth="1"/>
    <col min="12" max="12" width="9.140625" style="4" customWidth="1"/>
    <col min="13" max="13" width="0.2890625" style="10" customWidth="1"/>
    <col min="14" max="14" width="10.00390625" style="4" customWidth="1"/>
    <col min="15" max="15" width="1.421875" style="4" customWidth="1"/>
    <col min="16" max="16" width="9.421875" style="4" customWidth="1"/>
    <col min="17" max="17" width="0.2890625" style="4" customWidth="1"/>
    <col min="18" max="18" width="10.00390625" style="4" bestFit="1" customWidth="1"/>
    <col min="19" max="19" width="1.57421875" style="4" customWidth="1"/>
    <col min="20" max="20" width="9.00390625" style="4" customWidth="1"/>
    <col min="21" max="21" width="0.2890625" style="4" customWidth="1"/>
    <col min="22" max="22" width="10.00390625" style="4" bestFit="1" customWidth="1"/>
    <col min="23" max="23" width="1.7109375" style="4" customWidth="1"/>
    <col min="24" max="24" width="9.140625" style="4" customWidth="1"/>
    <col min="25" max="25" width="0.2890625" style="10" customWidth="1"/>
    <col min="26" max="26" width="10.00390625" style="4" bestFit="1" customWidth="1"/>
    <col min="27" max="27" width="1.7109375" style="4" customWidth="1"/>
    <col min="28" max="28" width="9.140625" style="4" customWidth="1"/>
    <col min="29" max="29" width="0.2890625" style="10" customWidth="1"/>
    <col min="30" max="30" width="10.00390625" style="4" bestFit="1" customWidth="1"/>
    <col min="31" max="31" width="1.7109375" style="4" customWidth="1"/>
    <col min="32" max="32" width="9.140625" style="4" customWidth="1"/>
    <col min="33" max="33" width="0.2890625" style="10" customWidth="1"/>
    <col min="34" max="34" width="10.00390625" style="4" bestFit="1" customWidth="1"/>
    <col min="35" max="35" width="1.7109375" style="4" customWidth="1"/>
    <col min="36" max="36" width="9.140625" style="4" customWidth="1"/>
    <col min="37" max="37" width="0.2890625" style="10" customWidth="1"/>
    <col min="38" max="38" width="10.00390625" style="4" bestFit="1" customWidth="1"/>
    <col min="39" max="39" width="1.7109375" style="4" customWidth="1"/>
    <col min="40" max="40" width="9.140625" style="4" customWidth="1"/>
    <col min="41" max="41" width="0.2890625" style="10" customWidth="1"/>
    <col min="42" max="42" width="10.00390625" style="4" bestFit="1" customWidth="1"/>
    <col min="43" max="43" width="1.7109375" style="4" customWidth="1"/>
    <col min="44" max="44" width="9.140625" style="4" customWidth="1"/>
    <col min="45" max="45" width="0.2890625" style="10" customWidth="1"/>
    <col min="46" max="46" width="10.00390625" style="4" bestFit="1" customWidth="1"/>
    <col min="47" max="47" width="1.7109375" style="4" customWidth="1"/>
    <col min="48" max="48" width="9.140625" style="4" customWidth="1"/>
    <col min="49" max="49" width="0.2890625" style="10" customWidth="1"/>
    <col min="50" max="50" width="10.00390625" style="4" bestFit="1" customWidth="1"/>
    <col min="51" max="51" width="1.7109375" style="4" customWidth="1"/>
    <col min="52" max="52" width="9.140625" style="4" customWidth="1"/>
    <col min="53" max="53" width="0.2890625" style="10" customWidth="1"/>
    <col min="54" max="54" width="10.00390625" style="4" bestFit="1" customWidth="1"/>
    <col min="55" max="55" width="1.7109375" style="4" customWidth="1"/>
    <col min="56" max="56" width="9.140625" style="4" customWidth="1"/>
    <col min="57" max="57" width="0.71875" style="10" customWidth="1"/>
    <col min="58" max="16384" width="9.140625" style="4" customWidth="1"/>
  </cols>
  <sheetData>
    <row r="1" spans="1:57" ht="12" customHeight="1" thickBot="1">
      <c r="A1"/>
      <c r="B1" s="77" t="s">
        <v>68</v>
      </c>
      <c r="C1" s="38"/>
      <c r="D1" s="2"/>
      <c r="E1" s="9"/>
      <c r="F1" s="21"/>
      <c r="G1"/>
      <c r="H1" s="2"/>
      <c r="I1" s="9"/>
      <c r="J1" s="21"/>
      <c r="K1"/>
      <c r="L1" s="2"/>
      <c r="M1" s="9"/>
      <c r="N1" s="21"/>
      <c r="O1"/>
      <c r="P1" s="2"/>
      <c r="Q1"/>
      <c r="R1" s="21"/>
      <c r="S1"/>
      <c r="T1"/>
      <c r="V1" s="21"/>
      <c r="W1"/>
      <c r="X1" s="2"/>
      <c r="Y1" s="9"/>
      <c r="Z1" s="21"/>
      <c r="AA1"/>
      <c r="AB1" s="2"/>
      <c r="AC1" s="9"/>
      <c r="AD1" s="21"/>
      <c r="AE1"/>
      <c r="AF1" s="2"/>
      <c r="AG1" s="9"/>
      <c r="AH1" s="21"/>
      <c r="AI1"/>
      <c r="AJ1" s="2"/>
      <c r="AK1" s="9"/>
      <c r="AL1" s="21"/>
      <c r="AM1"/>
      <c r="AN1" s="2"/>
      <c r="AO1" s="9"/>
      <c r="AP1" s="21"/>
      <c r="AQ1"/>
      <c r="AR1" s="2"/>
      <c r="AS1" s="9"/>
      <c r="AT1" s="21"/>
      <c r="AU1"/>
      <c r="AV1" s="2"/>
      <c r="AW1" s="9"/>
      <c r="AX1" s="21"/>
      <c r="AY1"/>
      <c r="AZ1" s="2"/>
      <c r="BA1" s="9"/>
      <c r="BB1" s="21"/>
      <c r="BC1"/>
      <c r="BD1" s="2"/>
      <c r="BE1" s="9"/>
    </row>
    <row r="2" spans="1:57" s="139" customFormat="1" ht="31.5" customHeight="1" thickBot="1" thickTop="1">
      <c r="A2" s="85" t="s">
        <v>95</v>
      </c>
      <c r="B2" s="272" t="s">
        <v>69</v>
      </c>
      <c r="C2" s="273"/>
      <c r="D2" s="273"/>
      <c r="E2" s="81"/>
      <c r="F2" s="78">
        <v>0.05</v>
      </c>
      <c r="G2" s="276" t="s">
        <v>13</v>
      </c>
      <c r="H2" s="276"/>
      <c r="I2" s="79"/>
      <c r="J2" s="80">
        <v>0.1</v>
      </c>
      <c r="K2" s="276" t="s">
        <v>13</v>
      </c>
      <c r="L2" s="276"/>
      <c r="M2" s="79"/>
      <c r="N2" s="80">
        <v>0.11</v>
      </c>
      <c r="O2" s="276" t="s">
        <v>13</v>
      </c>
      <c r="P2" s="276"/>
      <c r="Q2" s="79" t="s">
        <v>18</v>
      </c>
      <c r="R2" s="80">
        <v>0.12</v>
      </c>
      <c r="S2" s="276" t="s">
        <v>13</v>
      </c>
      <c r="T2" s="276"/>
      <c r="U2" s="30"/>
      <c r="V2" s="80">
        <v>0.14</v>
      </c>
      <c r="W2" s="276" t="s">
        <v>13</v>
      </c>
      <c r="X2" s="276"/>
      <c r="Y2" s="79"/>
      <c r="Z2" s="80">
        <v>0.11</v>
      </c>
      <c r="AA2" s="276" t="s">
        <v>13</v>
      </c>
      <c r="AB2" s="276"/>
      <c r="AC2" s="79"/>
      <c r="AD2" s="80">
        <v>0.05</v>
      </c>
      <c r="AE2" s="276" t="s">
        <v>13</v>
      </c>
      <c r="AF2" s="276"/>
      <c r="AG2" s="79"/>
      <c r="AH2" s="80">
        <v>0.25</v>
      </c>
      <c r="AI2" s="276" t="s">
        <v>13</v>
      </c>
      <c r="AJ2" s="276"/>
      <c r="AK2" s="79"/>
      <c r="AL2" s="80">
        <v>0.14</v>
      </c>
      <c r="AM2" s="276" t="s">
        <v>13</v>
      </c>
      <c r="AN2" s="276"/>
      <c r="AO2" s="79"/>
      <c r="AP2" s="80">
        <v>0.03</v>
      </c>
      <c r="AQ2" s="276" t="s">
        <v>13</v>
      </c>
      <c r="AR2" s="276"/>
      <c r="AS2" s="79"/>
      <c r="AT2" s="80">
        <v>0.04</v>
      </c>
      <c r="AU2" s="276" t="s">
        <v>13</v>
      </c>
      <c r="AV2" s="276"/>
      <c r="AW2" s="79"/>
      <c r="AX2" s="80">
        <v>0.05</v>
      </c>
      <c r="AY2" s="276" t="s">
        <v>13</v>
      </c>
      <c r="AZ2" s="276"/>
      <c r="BA2" s="79"/>
      <c r="BB2" s="80"/>
      <c r="BC2" s="276" t="s">
        <v>13</v>
      </c>
      <c r="BD2" s="276"/>
      <c r="BE2" s="79"/>
    </row>
    <row r="3" spans="1:57" ht="44.25" customHeight="1" thickTop="1">
      <c r="A3" s="153" t="s">
        <v>62</v>
      </c>
      <c r="B3" s="227"/>
      <c r="C3" s="228"/>
      <c r="D3" s="229"/>
      <c r="E3" s="82"/>
      <c r="F3" s="226" t="s">
        <v>78</v>
      </c>
      <c r="G3" s="149"/>
      <c r="H3" s="150" t="s">
        <v>5</v>
      </c>
      <c r="I3" s="151"/>
      <c r="J3" s="226" t="s">
        <v>79</v>
      </c>
      <c r="K3" s="149"/>
      <c r="L3" s="150" t="s">
        <v>5</v>
      </c>
      <c r="M3" s="151"/>
      <c r="N3" s="226" t="s">
        <v>80</v>
      </c>
      <c r="O3" s="149"/>
      <c r="P3" s="150" t="s">
        <v>5</v>
      </c>
      <c r="Q3" s="152"/>
      <c r="R3" s="226" t="s">
        <v>81</v>
      </c>
      <c r="S3" s="149"/>
      <c r="T3" s="150" t="s">
        <v>5</v>
      </c>
      <c r="U3" s="25"/>
      <c r="V3" s="226" t="s">
        <v>82</v>
      </c>
      <c r="W3" s="149"/>
      <c r="X3" s="150" t="s">
        <v>5</v>
      </c>
      <c r="Y3" s="151"/>
      <c r="Z3" s="226" t="s">
        <v>83</v>
      </c>
      <c r="AA3" s="149"/>
      <c r="AB3" s="150" t="s">
        <v>5</v>
      </c>
      <c r="AC3" s="151"/>
      <c r="AD3" s="226" t="s">
        <v>84</v>
      </c>
      <c r="AE3" s="149"/>
      <c r="AF3" s="150" t="s">
        <v>5</v>
      </c>
      <c r="AG3" s="151"/>
      <c r="AH3" s="226" t="s">
        <v>85</v>
      </c>
      <c r="AI3" s="149"/>
      <c r="AJ3" s="150" t="s">
        <v>5</v>
      </c>
      <c r="AK3" s="151"/>
      <c r="AL3" s="226" t="s">
        <v>86</v>
      </c>
      <c r="AM3" s="149"/>
      <c r="AN3" s="150" t="s">
        <v>5</v>
      </c>
      <c r="AO3" s="151"/>
      <c r="AP3" s="226" t="s">
        <v>87</v>
      </c>
      <c r="AQ3" s="149"/>
      <c r="AR3" s="150" t="s">
        <v>5</v>
      </c>
      <c r="AS3" s="151"/>
      <c r="AT3" s="226" t="s">
        <v>88</v>
      </c>
      <c r="AU3" s="149"/>
      <c r="AV3" s="150" t="s">
        <v>5</v>
      </c>
      <c r="AW3" s="151"/>
      <c r="AX3" s="226" t="s">
        <v>89</v>
      </c>
      <c r="AY3" s="149"/>
      <c r="AZ3" s="150" t="s">
        <v>5</v>
      </c>
      <c r="BA3" s="151"/>
      <c r="BB3" s="148" t="s">
        <v>90</v>
      </c>
      <c r="BC3" s="149"/>
      <c r="BD3" s="150" t="s">
        <v>5</v>
      </c>
      <c r="BE3" s="151"/>
    </row>
    <row r="4" spans="1:57" ht="5.25" customHeight="1" thickBot="1">
      <c r="A4" s="154"/>
      <c r="B4" s="251"/>
      <c r="C4" s="243"/>
      <c r="D4" s="244"/>
      <c r="E4" s="82"/>
      <c r="F4" s="246"/>
      <c r="G4" s="246"/>
      <c r="H4" s="247"/>
      <c r="I4" s="245"/>
      <c r="J4" s="246"/>
      <c r="K4" s="246"/>
      <c r="L4" s="247"/>
      <c r="M4" s="245"/>
      <c r="N4" s="248"/>
      <c r="O4" s="246"/>
      <c r="P4" s="247"/>
      <c r="Q4" s="246"/>
      <c r="R4" s="246"/>
      <c r="S4" s="246"/>
      <c r="T4" s="247"/>
      <c r="U4" s="246"/>
      <c r="V4" s="246"/>
      <c r="W4" s="246"/>
      <c r="X4" s="247"/>
      <c r="Y4" s="245"/>
      <c r="Z4" s="246"/>
      <c r="AA4" s="246"/>
      <c r="AB4" s="247"/>
      <c r="AC4" s="245"/>
      <c r="AD4" s="246"/>
      <c r="AE4" s="246"/>
      <c r="AF4" s="247"/>
      <c r="AG4" s="245"/>
      <c r="AH4" s="246"/>
      <c r="AI4" s="246"/>
      <c r="AJ4" s="247"/>
      <c r="AK4" s="245"/>
      <c r="AL4" s="246"/>
      <c r="AM4" s="246"/>
      <c r="AN4" s="247"/>
      <c r="AO4" s="245"/>
      <c r="AP4" s="246"/>
      <c r="AQ4" s="246"/>
      <c r="AR4" s="247"/>
      <c r="AS4" s="245"/>
      <c r="AT4" s="246"/>
      <c r="AU4" s="246"/>
      <c r="AV4" s="247"/>
      <c r="AW4" s="245"/>
      <c r="AX4" s="246"/>
      <c r="AY4" s="246"/>
      <c r="AZ4" s="247"/>
      <c r="BA4" s="245"/>
      <c r="BB4" s="246"/>
      <c r="BC4" s="246"/>
      <c r="BD4" s="247"/>
      <c r="BE4" s="24"/>
    </row>
    <row r="5" spans="1:57" s="139" customFormat="1" ht="21" customHeight="1" thickTop="1">
      <c r="A5" s="249" t="s">
        <v>31</v>
      </c>
      <c r="B5" s="232">
        <f>'Sample Breakeven '!B5</f>
        <v>77903.86130811665</v>
      </c>
      <c r="C5" s="233"/>
      <c r="D5" s="234">
        <v>1</v>
      </c>
      <c r="E5" s="82"/>
      <c r="F5" s="181">
        <f>$B$5*(1+F2)</f>
        <v>81799.0543735225</v>
      </c>
      <c r="H5" s="182">
        <v>1</v>
      </c>
      <c r="I5" s="183"/>
      <c r="J5" s="181">
        <f>$B$5*(1+J2)</f>
        <v>85694.24743892833</v>
      </c>
      <c r="L5" s="182">
        <v>1</v>
      </c>
      <c r="M5" s="183"/>
      <c r="N5" s="181">
        <f>$B$5*(1+N2)</f>
        <v>86473.2860520095</v>
      </c>
      <c r="P5" s="182">
        <v>1</v>
      </c>
      <c r="Q5" s="111"/>
      <c r="R5" s="181">
        <f>$B$5*(1+R2)</f>
        <v>87252.32466509067</v>
      </c>
      <c r="T5" s="182">
        <v>1</v>
      </c>
      <c r="U5" s="111"/>
      <c r="V5" s="181">
        <f>$B$5*(1+V2)</f>
        <v>88810.401891253</v>
      </c>
      <c r="X5" s="182">
        <v>1</v>
      </c>
      <c r="Y5" s="183"/>
      <c r="Z5" s="181">
        <f>$B$5*(1+Z2)</f>
        <v>86473.2860520095</v>
      </c>
      <c r="AB5" s="182">
        <v>1</v>
      </c>
      <c r="AC5" s="183"/>
      <c r="AD5" s="181">
        <f>$B$5*(1+AD2)</f>
        <v>81799.0543735225</v>
      </c>
      <c r="AF5" s="182">
        <v>1</v>
      </c>
      <c r="AG5" s="183"/>
      <c r="AH5" s="181">
        <f>$B$5*(1+AH2)</f>
        <v>97379.82663514582</v>
      </c>
      <c r="AJ5" s="182">
        <v>1</v>
      </c>
      <c r="AK5" s="183"/>
      <c r="AL5" s="181">
        <f>$B$5*(1+AL2)</f>
        <v>88810.401891253</v>
      </c>
      <c r="AN5" s="182">
        <v>1</v>
      </c>
      <c r="AO5" s="183"/>
      <c r="AP5" s="181">
        <f>$B$5*(1+AP2)</f>
        <v>80240.97714736016</v>
      </c>
      <c r="AR5" s="182">
        <v>1</v>
      </c>
      <c r="AS5" s="183"/>
      <c r="AT5" s="181">
        <f>$B$5*(1+AT2)</f>
        <v>81020.01576044133</v>
      </c>
      <c r="AV5" s="182">
        <v>1</v>
      </c>
      <c r="AW5" s="183"/>
      <c r="AX5" s="181">
        <f>$B$5*(1+AX2)</f>
        <v>81799.0543735225</v>
      </c>
      <c r="AZ5" s="182">
        <v>1</v>
      </c>
      <c r="BA5" s="183"/>
      <c r="BB5" s="181">
        <f>$B$5*(1+BB2)</f>
        <v>77903.86130811665</v>
      </c>
      <c r="BD5" s="182">
        <v>1</v>
      </c>
      <c r="BE5" s="183"/>
    </row>
    <row r="6" spans="1:57" s="139" customFormat="1" ht="21.75" customHeight="1">
      <c r="A6" s="250" t="s">
        <v>75</v>
      </c>
      <c r="B6" s="232">
        <f>'Sample Breakeven '!B6</f>
        <v>18117.177048399222</v>
      </c>
      <c r="C6" s="235"/>
      <c r="D6" s="236"/>
      <c r="E6" s="184"/>
      <c r="F6" s="185">
        <f>F5/4.3</f>
        <v>19023.035900819184</v>
      </c>
      <c r="G6" s="186"/>
      <c r="H6" s="187"/>
      <c r="I6" s="188"/>
      <c r="J6" s="185">
        <f>J5/4.3</f>
        <v>19928.894753239147</v>
      </c>
      <c r="K6" s="186"/>
      <c r="L6" s="187"/>
      <c r="M6" s="188"/>
      <c r="N6" s="185">
        <f>N5/4.3</f>
        <v>20110.06652372314</v>
      </c>
      <c r="O6" s="186"/>
      <c r="P6" s="187"/>
      <c r="Q6" s="189"/>
      <c r="R6" s="185">
        <f>R5/4.3</f>
        <v>20291.23829420713</v>
      </c>
      <c r="S6" s="186"/>
      <c r="T6" s="187"/>
      <c r="U6" s="111"/>
      <c r="V6" s="185">
        <f>V5/4.3</f>
        <v>20653.58183517512</v>
      </c>
      <c r="W6" s="186"/>
      <c r="X6" s="187"/>
      <c r="Y6" s="188"/>
      <c r="Z6" s="185">
        <f>Z5/4.3</f>
        <v>20110.06652372314</v>
      </c>
      <c r="AA6" s="186"/>
      <c r="AB6" s="187"/>
      <c r="AC6" s="188"/>
      <c r="AD6" s="185">
        <f>AD5/4.3</f>
        <v>19023.035900819184</v>
      </c>
      <c r="AE6" s="186"/>
      <c r="AF6" s="187"/>
      <c r="AG6" s="188"/>
      <c r="AH6" s="185">
        <f>AH5/4.3</f>
        <v>22646.471310499026</v>
      </c>
      <c r="AI6" s="186"/>
      <c r="AJ6" s="187"/>
      <c r="AK6" s="188"/>
      <c r="AL6" s="185">
        <f>AL5/4.3</f>
        <v>20653.58183517512</v>
      </c>
      <c r="AM6" s="186"/>
      <c r="AN6" s="187"/>
      <c r="AO6" s="188"/>
      <c r="AP6" s="185">
        <f>AP5/4.3</f>
        <v>18660.6923598512</v>
      </c>
      <c r="AQ6" s="186"/>
      <c r="AR6" s="187"/>
      <c r="AS6" s="188"/>
      <c r="AT6" s="185">
        <f>AT5/4.3</f>
        <v>18841.864130335194</v>
      </c>
      <c r="AU6" s="186"/>
      <c r="AV6" s="187"/>
      <c r="AW6" s="188"/>
      <c r="AX6" s="185">
        <f>AX5/4.3</f>
        <v>19023.035900819184</v>
      </c>
      <c r="AY6" s="186"/>
      <c r="AZ6" s="187"/>
      <c r="BA6" s="188"/>
      <c r="BB6" s="185">
        <f>BB5/4.3</f>
        <v>18117.177048399222</v>
      </c>
      <c r="BC6" s="186"/>
      <c r="BD6" s="187"/>
      <c r="BE6" s="188"/>
    </row>
    <row r="7" spans="1:57" ht="19.5" customHeight="1">
      <c r="A7" s="31" t="s">
        <v>19</v>
      </c>
      <c r="B7" s="1"/>
      <c r="C7" s="1"/>
      <c r="D7" s="1"/>
      <c r="E7" s="83"/>
      <c r="F7" s="3">
        <f>F6/H7</f>
        <v>884.7923674799621</v>
      </c>
      <c r="G7" s="138" t="s">
        <v>61</v>
      </c>
      <c r="H7" s="129">
        <v>21.5</v>
      </c>
      <c r="I7" s="32"/>
      <c r="J7" s="3">
        <f>J6/L7</f>
        <v>926.9253373599603</v>
      </c>
      <c r="K7" s="138" t="s">
        <v>61</v>
      </c>
      <c r="L7" s="129">
        <v>21.5</v>
      </c>
      <c r="M7" s="32"/>
      <c r="N7" s="3">
        <f>N6/P7</f>
        <v>935.35193133596</v>
      </c>
      <c r="O7" s="138" t="s">
        <v>61</v>
      </c>
      <c r="P7" s="129">
        <v>21.5</v>
      </c>
      <c r="Q7" s="33"/>
      <c r="R7" s="3">
        <f>R6/T7</f>
        <v>943.7785253119596</v>
      </c>
      <c r="S7" s="138" t="s">
        <v>61</v>
      </c>
      <c r="T7" s="129">
        <v>21.5</v>
      </c>
      <c r="U7" s="25"/>
      <c r="V7" s="3">
        <f>V6/X7</f>
        <v>960.631713263959</v>
      </c>
      <c r="W7" s="138" t="s">
        <v>61</v>
      </c>
      <c r="X7" s="129">
        <v>21.5</v>
      </c>
      <c r="Y7" s="32"/>
      <c r="Z7" s="3">
        <f>Z6/AB7</f>
        <v>935.35193133596</v>
      </c>
      <c r="AA7" s="138" t="s">
        <v>61</v>
      </c>
      <c r="AB7" s="129">
        <v>21.5</v>
      </c>
      <c r="AC7" s="32"/>
      <c r="AD7" s="3">
        <f>AD6/AF7</f>
        <v>884.7923674799621</v>
      </c>
      <c r="AE7" s="138" t="s">
        <v>61</v>
      </c>
      <c r="AF7" s="129">
        <v>21.5</v>
      </c>
      <c r="AG7" s="32"/>
      <c r="AH7" s="3">
        <f>AH6/AJ7</f>
        <v>1053.3242469999548</v>
      </c>
      <c r="AI7" s="138" t="s">
        <v>61</v>
      </c>
      <c r="AJ7" s="129">
        <v>21.5</v>
      </c>
      <c r="AK7" s="32"/>
      <c r="AL7" s="3">
        <f>AL6/AN7</f>
        <v>960.631713263959</v>
      </c>
      <c r="AM7" s="138" t="s">
        <v>61</v>
      </c>
      <c r="AN7" s="129">
        <v>21.5</v>
      </c>
      <c r="AO7" s="32"/>
      <c r="AP7" s="3">
        <f>AP6/AR7</f>
        <v>867.9391795279628</v>
      </c>
      <c r="AQ7" s="138" t="s">
        <v>61</v>
      </c>
      <c r="AR7" s="129">
        <v>21.5</v>
      </c>
      <c r="AS7" s="32"/>
      <c r="AT7" s="3">
        <f>AT6/AV7</f>
        <v>876.3657735039625</v>
      </c>
      <c r="AU7" s="138" t="s">
        <v>61</v>
      </c>
      <c r="AV7" s="129">
        <v>21.5</v>
      </c>
      <c r="AW7" s="32"/>
      <c r="AX7" s="3">
        <f>AX6/AZ7</f>
        <v>884.7923674799621</v>
      </c>
      <c r="AY7" s="138" t="s">
        <v>61</v>
      </c>
      <c r="AZ7" s="129">
        <v>21.5</v>
      </c>
      <c r="BA7" s="32"/>
      <c r="BB7" s="3">
        <f>BB6/BD7</f>
        <v>842.6593975999639</v>
      </c>
      <c r="BC7" s="138" t="s">
        <v>61</v>
      </c>
      <c r="BD7" s="129">
        <v>21.5</v>
      </c>
      <c r="BE7" s="32"/>
    </row>
    <row r="8" spans="1:57" s="139" customFormat="1" ht="11.25" customHeight="1">
      <c r="A8" s="164" t="s">
        <v>91</v>
      </c>
      <c r="B8" s="117"/>
      <c r="C8" s="118"/>
      <c r="D8" s="119"/>
      <c r="E8" s="83"/>
      <c r="F8" s="121"/>
      <c r="G8" s="121"/>
      <c r="H8" s="119"/>
      <c r="I8" s="120"/>
      <c r="J8" s="164" t="s">
        <v>91</v>
      </c>
      <c r="K8" s="121"/>
      <c r="L8" s="119"/>
      <c r="M8" s="120"/>
      <c r="N8" s="121"/>
      <c r="O8" s="121"/>
      <c r="P8" s="119"/>
      <c r="Q8" s="122"/>
      <c r="R8" s="121"/>
      <c r="S8" s="121"/>
      <c r="T8" s="119"/>
      <c r="U8" s="25"/>
      <c r="V8" s="164" t="s">
        <v>91</v>
      </c>
      <c r="W8" s="121"/>
      <c r="X8" s="119"/>
      <c r="Y8" s="120"/>
      <c r="Z8" s="121"/>
      <c r="AA8" s="121"/>
      <c r="AB8" s="119"/>
      <c r="AC8" s="120"/>
      <c r="AD8" s="121"/>
      <c r="AE8" s="121"/>
      <c r="AF8" s="119"/>
      <c r="AG8" s="120"/>
      <c r="AH8" s="121"/>
      <c r="AI8" s="121"/>
      <c r="AJ8" s="119"/>
      <c r="AK8" s="120"/>
      <c r="AL8" s="121"/>
      <c r="AM8" s="121"/>
      <c r="AN8" s="119"/>
      <c r="AO8" s="120"/>
      <c r="AP8" s="121"/>
      <c r="AQ8" s="121"/>
      <c r="AR8" s="119"/>
      <c r="AS8" s="120"/>
      <c r="AT8" s="121"/>
      <c r="AU8" s="121"/>
      <c r="AV8" s="119"/>
      <c r="AW8" s="120"/>
      <c r="AX8" s="121"/>
      <c r="AY8" s="121"/>
      <c r="AZ8" s="119"/>
      <c r="BA8" s="120"/>
      <c r="BB8" s="121"/>
      <c r="BC8" s="121"/>
      <c r="BD8" s="119"/>
      <c r="BE8" s="120"/>
    </row>
    <row r="9" spans="1:57" ht="13.5" customHeight="1">
      <c r="A9" s="274" t="s">
        <v>0</v>
      </c>
      <c r="B9" s="274"/>
      <c r="C9" s="274"/>
      <c r="D9" s="274"/>
      <c r="E9" s="83"/>
      <c r="F9" s="11"/>
      <c r="G9" s="11"/>
      <c r="H9" s="16"/>
      <c r="I9" s="24"/>
      <c r="J9" s="11"/>
      <c r="K9" s="11"/>
      <c r="L9" s="16"/>
      <c r="M9" s="24"/>
      <c r="N9" s="11"/>
      <c r="O9" s="11"/>
      <c r="P9" s="16"/>
      <c r="Q9" s="25"/>
      <c r="R9" s="11"/>
      <c r="S9" s="11"/>
      <c r="T9" s="16"/>
      <c r="U9" s="25"/>
      <c r="V9" s="11"/>
      <c r="W9" s="11"/>
      <c r="X9" s="16"/>
      <c r="Y9" s="24"/>
      <c r="Z9" s="11"/>
      <c r="AA9" s="11"/>
      <c r="AB9" s="16"/>
      <c r="AC9" s="24"/>
      <c r="AD9" s="11"/>
      <c r="AE9" s="11"/>
      <c r="AF9" s="16"/>
      <c r="AG9" s="24"/>
      <c r="AH9" s="11"/>
      <c r="AI9" s="11"/>
      <c r="AJ9" s="16"/>
      <c r="AK9" s="24"/>
      <c r="AL9" s="11"/>
      <c r="AM9" s="11"/>
      <c r="AN9" s="16"/>
      <c r="AO9" s="24"/>
      <c r="AP9" s="11"/>
      <c r="AQ9" s="11"/>
      <c r="AR9" s="16"/>
      <c r="AS9" s="24"/>
      <c r="AT9" s="11"/>
      <c r="AU9" s="11"/>
      <c r="AV9" s="16"/>
      <c r="AW9" s="24"/>
      <c r="AX9" s="11"/>
      <c r="AY9" s="11"/>
      <c r="AZ9" s="16"/>
      <c r="BA9" s="24"/>
      <c r="BB9" s="11"/>
      <c r="BC9" s="11"/>
      <c r="BD9" s="16"/>
      <c r="BE9" s="24"/>
    </row>
    <row r="10" spans="1:57" ht="15">
      <c r="A10" s="22" t="s">
        <v>72</v>
      </c>
      <c r="B10" s="165"/>
      <c r="C10" s="43" t="s">
        <v>35</v>
      </c>
      <c r="D10" s="141">
        <f>'Sample Breakeven '!D10</f>
        <v>0.24</v>
      </c>
      <c r="E10" s="83"/>
      <c r="F10" s="14">
        <f>H10*F$5</f>
        <v>19631.7730496454</v>
      </c>
      <c r="H10" s="15">
        <f>D10</f>
        <v>0.24</v>
      </c>
      <c r="I10" s="24"/>
      <c r="J10" s="14">
        <f>L10*J$5</f>
        <v>20566.619385342798</v>
      </c>
      <c r="L10" s="15">
        <f>H10</f>
        <v>0.24</v>
      </c>
      <c r="M10" s="24"/>
      <c r="N10" s="14">
        <f>P10*N$5</f>
        <v>20753.588652482278</v>
      </c>
      <c r="P10" s="15">
        <f>L10</f>
        <v>0.24</v>
      </c>
      <c r="Q10" s="25"/>
      <c r="R10" s="14">
        <f>T10*R$5</f>
        <v>20940.55791962176</v>
      </c>
      <c r="T10" s="15">
        <f>P10</f>
        <v>0.24</v>
      </c>
      <c r="U10" s="25"/>
      <c r="V10" s="14">
        <f>X10*V$5</f>
        <v>21314.49645390072</v>
      </c>
      <c r="X10" s="15">
        <f>T10</f>
        <v>0.24</v>
      </c>
      <c r="Y10" s="24"/>
      <c r="Z10" s="14">
        <f>AB10*Z$5</f>
        <v>20753.588652482278</v>
      </c>
      <c r="AB10" s="15">
        <f>X10</f>
        <v>0.24</v>
      </c>
      <c r="AC10" s="24"/>
      <c r="AD10" s="14">
        <f>AF10*AD$5</f>
        <v>19631.7730496454</v>
      </c>
      <c r="AF10" s="15">
        <f>AB10</f>
        <v>0.24</v>
      </c>
      <c r="AG10" s="24"/>
      <c r="AH10" s="14">
        <f>AJ10*AH$5</f>
        <v>23371.158392434994</v>
      </c>
      <c r="AJ10" s="15">
        <f>AF10</f>
        <v>0.24</v>
      </c>
      <c r="AK10" s="24"/>
      <c r="AL10" s="14">
        <f>AN10*AL$5</f>
        <v>21314.49645390072</v>
      </c>
      <c r="AN10" s="15">
        <f>AJ10</f>
        <v>0.24</v>
      </c>
      <c r="AO10" s="24"/>
      <c r="AP10" s="14">
        <f>AR10*AP$5</f>
        <v>19257.834515366438</v>
      </c>
      <c r="AR10" s="15">
        <f>AN10</f>
        <v>0.24</v>
      </c>
      <c r="AS10" s="24"/>
      <c r="AT10" s="14">
        <f>AV10*AT$5</f>
        <v>19444.80378250592</v>
      </c>
      <c r="AV10" s="15">
        <f>AR10</f>
        <v>0.24</v>
      </c>
      <c r="AW10" s="24"/>
      <c r="AX10" s="14">
        <f>AZ10*AX$5</f>
        <v>19631.7730496454</v>
      </c>
      <c r="AZ10" s="15">
        <f>AV10</f>
        <v>0.24</v>
      </c>
      <c r="BA10" s="24"/>
      <c r="BB10" s="14">
        <f>BD10*BB$5</f>
        <v>18696.926713947996</v>
      </c>
      <c r="BD10" s="15">
        <f>AZ10</f>
        <v>0.24</v>
      </c>
      <c r="BE10" s="24"/>
    </row>
    <row r="11" spans="1:57" ht="15">
      <c r="A11" s="22" t="str">
        <f>'Sample Breakeven '!A11</f>
        <v>Beer &amp; Wine Cost</v>
      </c>
      <c r="B11" s="165"/>
      <c r="C11" s="43" t="s">
        <v>35</v>
      </c>
      <c r="D11" s="141">
        <f>'Sample Breakeven '!D11</f>
        <v>0.025</v>
      </c>
      <c r="E11" s="83"/>
      <c r="F11" s="14">
        <f>H11*F$5</f>
        <v>2044.9763593380624</v>
      </c>
      <c r="H11" s="15">
        <f>D11</f>
        <v>0.025</v>
      </c>
      <c r="I11" s="24"/>
      <c r="J11" s="14">
        <f>L11*J$5</f>
        <v>2142.3561859732085</v>
      </c>
      <c r="L11" s="15">
        <f>H11</f>
        <v>0.025</v>
      </c>
      <c r="M11" s="24"/>
      <c r="N11" s="14">
        <f>P11*N$5</f>
        <v>2161.8321513002375</v>
      </c>
      <c r="P11" s="15">
        <f>L11</f>
        <v>0.025</v>
      </c>
      <c r="Q11" s="25"/>
      <c r="R11" s="14">
        <f>T11*R$5</f>
        <v>2181.308116627267</v>
      </c>
      <c r="T11" s="15">
        <f>P11</f>
        <v>0.025</v>
      </c>
      <c r="U11" s="25"/>
      <c r="V11" s="14">
        <f>X11*V$5</f>
        <v>2220.260047281325</v>
      </c>
      <c r="X11" s="15">
        <f>T11</f>
        <v>0.025</v>
      </c>
      <c r="Y11" s="24"/>
      <c r="Z11" s="14">
        <f>AB11*Z$5</f>
        <v>2161.8321513002375</v>
      </c>
      <c r="AB11" s="15">
        <f>X11</f>
        <v>0.025</v>
      </c>
      <c r="AC11" s="24"/>
      <c r="AD11" s="14">
        <f>AF11*AD$5</f>
        <v>2044.9763593380624</v>
      </c>
      <c r="AF11" s="15">
        <f>AB11</f>
        <v>0.025</v>
      </c>
      <c r="AG11" s="24"/>
      <c r="AH11" s="14">
        <f>AJ11*AH$5</f>
        <v>2434.4956658786455</v>
      </c>
      <c r="AJ11" s="15">
        <f>AF11</f>
        <v>0.025</v>
      </c>
      <c r="AK11" s="24"/>
      <c r="AL11" s="14">
        <f>AN11*AL$5</f>
        <v>2220.260047281325</v>
      </c>
      <c r="AN11" s="15">
        <f>AJ11</f>
        <v>0.025</v>
      </c>
      <c r="AO11" s="24"/>
      <c r="AP11" s="14">
        <f>AR11*AP$5</f>
        <v>2006.024428684004</v>
      </c>
      <c r="AR11" s="15">
        <f>AN11</f>
        <v>0.025</v>
      </c>
      <c r="AS11" s="24"/>
      <c r="AT11" s="14">
        <f>AV11*AT$5</f>
        <v>2025.5003940110332</v>
      </c>
      <c r="AV11" s="15">
        <f>AR11</f>
        <v>0.025</v>
      </c>
      <c r="AW11" s="24"/>
      <c r="AX11" s="14">
        <f>AZ11*AX$5</f>
        <v>2044.9763593380624</v>
      </c>
      <c r="AZ11" s="15">
        <f>AV11</f>
        <v>0.025</v>
      </c>
      <c r="BA11" s="24"/>
      <c r="BB11" s="14">
        <f>BD11*BB$5</f>
        <v>1947.5965327029164</v>
      </c>
      <c r="BD11" s="15">
        <f>AZ11</f>
        <v>0.025</v>
      </c>
      <c r="BE11" s="24"/>
    </row>
    <row r="12" spans="1:57" ht="15">
      <c r="A12" s="22" t="str">
        <f>'Sample Breakeven '!A12</f>
        <v>Alcohol Cost (for bars)</v>
      </c>
      <c r="B12" s="165"/>
      <c r="C12" s="43" t="s">
        <v>35</v>
      </c>
      <c r="D12" s="141">
        <f>'Sample Breakeven '!D12</f>
        <v>0.03</v>
      </c>
      <c r="E12" s="83"/>
      <c r="F12" s="14">
        <f>H12*F$5</f>
        <v>2453.971631205675</v>
      </c>
      <c r="H12" s="15">
        <f>D12</f>
        <v>0.03</v>
      </c>
      <c r="I12" s="24"/>
      <c r="J12" s="14">
        <f>L12*J$5</f>
        <v>2570.8274231678497</v>
      </c>
      <c r="L12" s="15">
        <f>H12</f>
        <v>0.03</v>
      </c>
      <c r="M12" s="24"/>
      <c r="N12" s="14">
        <f>P12*N$5</f>
        <v>2594.1985815602848</v>
      </c>
      <c r="P12" s="15">
        <f>L12</f>
        <v>0.03</v>
      </c>
      <c r="Q12" s="25"/>
      <c r="R12" s="14">
        <f>T12*R$5</f>
        <v>2617.56973995272</v>
      </c>
      <c r="T12" s="15">
        <f>P12</f>
        <v>0.03</v>
      </c>
      <c r="U12" s="25"/>
      <c r="V12" s="14">
        <f>X12*V$5</f>
        <v>2664.31205673759</v>
      </c>
      <c r="X12" s="15">
        <f>T12</f>
        <v>0.03</v>
      </c>
      <c r="Y12" s="24"/>
      <c r="Z12" s="14">
        <f>AB12*Z$5</f>
        <v>2594.1985815602848</v>
      </c>
      <c r="AB12" s="15">
        <f>X12</f>
        <v>0.03</v>
      </c>
      <c r="AC12" s="24"/>
      <c r="AD12" s="14">
        <f>AF12*AD$5</f>
        <v>2453.971631205675</v>
      </c>
      <c r="AF12" s="15">
        <f>AB12</f>
        <v>0.03</v>
      </c>
      <c r="AG12" s="24"/>
      <c r="AH12" s="14">
        <f>AJ12*AH$5</f>
        <v>2921.3947990543743</v>
      </c>
      <c r="AJ12" s="15">
        <f>AF12</f>
        <v>0.03</v>
      </c>
      <c r="AK12" s="24"/>
      <c r="AL12" s="14">
        <f>AN12*AL$5</f>
        <v>2664.31205673759</v>
      </c>
      <c r="AN12" s="15">
        <f>AJ12</f>
        <v>0.03</v>
      </c>
      <c r="AO12" s="24"/>
      <c r="AP12" s="14">
        <f>AR12*AP$5</f>
        <v>2407.2293144208047</v>
      </c>
      <c r="AR12" s="15">
        <f>AN12</f>
        <v>0.03</v>
      </c>
      <c r="AS12" s="24"/>
      <c r="AT12" s="14">
        <f>AV12*AT$5</f>
        <v>2430.60047281324</v>
      </c>
      <c r="AV12" s="15">
        <f>AR12</f>
        <v>0.03</v>
      </c>
      <c r="AW12" s="24"/>
      <c r="AX12" s="14">
        <f>AZ12*AX$5</f>
        <v>2453.971631205675</v>
      </c>
      <c r="AZ12" s="15">
        <f>AV12</f>
        <v>0.03</v>
      </c>
      <c r="BA12" s="24"/>
      <c r="BB12" s="14">
        <f>BD12*BB$5</f>
        <v>2337.1158392434995</v>
      </c>
      <c r="BD12" s="15">
        <f>AZ12</f>
        <v>0.03</v>
      </c>
      <c r="BE12" s="24"/>
    </row>
    <row r="13" spans="1:57" ht="15">
      <c r="A13" s="22" t="s">
        <v>73</v>
      </c>
      <c r="B13" s="165"/>
      <c r="C13" s="43"/>
      <c r="D13" s="141">
        <f>'Sample Breakeven '!D13</f>
        <v>0.04</v>
      </c>
      <c r="E13" s="83"/>
      <c r="F13" s="14">
        <f>H13*F$5</f>
        <v>3271.9621749409</v>
      </c>
      <c r="H13" s="15">
        <f>D13</f>
        <v>0.04</v>
      </c>
      <c r="I13" s="24"/>
      <c r="J13" s="14">
        <f>L13*J$5</f>
        <v>3427.7698975571334</v>
      </c>
      <c r="L13" s="15">
        <f>H13</f>
        <v>0.04</v>
      </c>
      <c r="M13" s="24"/>
      <c r="N13" s="14">
        <f>P13*N$5</f>
        <v>3458.93144208038</v>
      </c>
      <c r="P13" s="15">
        <f>L13</f>
        <v>0.04</v>
      </c>
      <c r="Q13" s="25"/>
      <c r="R13" s="14">
        <f>T13*R$5</f>
        <v>3490.0929866036267</v>
      </c>
      <c r="T13" s="15">
        <f>P13</f>
        <v>0.04</v>
      </c>
      <c r="U13" s="25"/>
      <c r="V13" s="14">
        <f>X13*V$5</f>
        <v>3552.41607565012</v>
      </c>
      <c r="X13" s="15">
        <f>T13</f>
        <v>0.04</v>
      </c>
      <c r="Y13" s="24"/>
      <c r="Z13" s="14">
        <f>AB13*Z$5</f>
        <v>3458.93144208038</v>
      </c>
      <c r="AB13" s="15">
        <f>X13</f>
        <v>0.04</v>
      </c>
      <c r="AC13" s="24"/>
      <c r="AD13" s="14">
        <f>AF13*AD$5</f>
        <v>3271.9621749409</v>
      </c>
      <c r="AF13" s="15">
        <f>AB13</f>
        <v>0.04</v>
      </c>
      <c r="AG13" s="24"/>
      <c r="AH13" s="14">
        <f>AJ13*AH$5</f>
        <v>3895.193065405833</v>
      </c>
      <c r="AJ13" s="15">
        <f>AF13</f>
        <v>0.04</v>
      </c>
      <c r="AK13" s="24"/>
      <c r="AL13" s="14">
        <f>AN13*AL$5</f>
        <v>3552.41607565012</v>
      </c>
      <c r="AN13" s="15">
        <f>AJ13</f>
        <v>0.04</v>
      </c>
      <c r="AO13" s="24"/>
      <c r="AP13" s="14">
        <f>AR13*AP$5</f>
        <v>3209.6390858944064</v>
      </c>
      <c r="AR13" s="15">
        <f>AN13</f>
        <v>0.04</v>
      </c>
      <c r="AS13" s="24"/>
      <c r="AT13" s="14">
        <f>AV13*AT$5</f>
        <v>3240.800630417653</v>
      </c>
      <c r="AV13" s="15">
        <f>AR13</f>
        <v>0.04</v>
      </c>
      <c r="AW13" s="24"/>
      <c r="AX13" s="14">
        <f>AZ13*AX$5</f>
        <v>3271.9621749409</v>
      </c>
      <c r="AZ13" s="15">
        <f>AV13</f>
        <v>0.04</v>
      </c>
      <c r="BA13" s="24"/>
      <c r="BB13" s="14">
        <f>BD13*BB$5</f>
        <v>3116.154452324666</v>
      </c>
      <c r="BD13" s="15">
        <f>AZ13</f>
        <v>0.04</v>
      </c>
      <c r="BE13" s="24"/>
    </row>
    <row r="14" spans="1:57" ht="15">
      <c r="A14" s="22" t="s">
        <v>74</v>
      </c>
      <c r="B14" s="165"/>
      <c r="C14" s="43"/>
      <c r="D14" s="141">
        <f>'Sample Breakeven '!D14</f>
        <v>0.003</v>
      </c>
      <c r="E14" s="83"/>
      <c r="F14" s="14">
        <f>H14*F$5</f>
        <v>245.39716312056748</v>
      </c>
      <c r="H14" s="15">
        <f>D14</f>
        <v>0.003</v>
      </c>
      <c r="I14" s="24"/>
      <c r="J14" s="14">
        <f>L14*J$5</f>
        <v>257.082742316785</v>
      </c>
      <c r="L14" s="15">
        <f>H14</f>
        <v>0.003</v>
      </c>
      <c r="M14" s="24"/>
      <c r="N14" s="14">
        <f>P14*N$5</f>
        <v>259.4198581560285</v>
      </c>
      <c r="P14" s="15">
        <f>L14</f>
        <v>0.003</v>
      </c>
      <c r="Q14" s="25"/>
      <c r="R14" s="14">
        <f>T14*R$5</f>
        <v>261.756973995272</v>
      </c>
      <c r="T14" s="15">
        <f>P14</f>
        <v>0.003</v>
      </c>
      <c r="U14" s="25"/>
      <c r="V14" s="14">
        <f>X14*V$5</f>
        <v>266.431205673759</v>
      </c>
      <c r="X14" s="15">
        <f>T14</f>
        <v>0.003</v>
      </c>
      <c r="Y14" s="24"/>
      <c r="Z14" s="14">
        <f>AB14*Z$5</f>
        <v>259.4198581560285</v>
      </c>
      <c r="AB14" s="15">
        <f>X14</f>
        <v>0.003</v>
      </c>
      <c r="AC14" s="24"/>
      <c r="AD14" s="14">
        <f>AF14*AD$5</f>
        <v>245.39716312056748</v>
      </c>
      <c r="AF14" s="15">
        <f>AB14</f>
        <v>0.003</v>
      </c>
      <c r="AG14" s="24"/>
      <c r="AH14" s="14">
        <f>AJ14*AH$5</f>
        <v>292.13947990543744</v>
      </c>
      <c r="AJ14" s="15">
        <f>AF14</f>
        <v>0.003</v>
      </c>
      <c r="AK14" s="24"/>
      <c r="AL14" s="14">
        <f>AN14*AL$5</f>
        <v>266.431205673759</v>
      </c>
      <c r="AN14" s="15">
        <f>AJ14</f>
        <v>0.003</v>
      </c>
      <c r="AO14" s="24"/>
      <c r="AP14" s="14">
        <f>AR14*AP$5</f>
        <v>240.72293144208047</v>
      </c>
      <c r="AR14" s="15">
        <f>AN14</f>
        <v>0.003</v>
      </c>
      <c r="AS14" s="24"/>
      <c r="AT14" s="14">
        <f>AV14*AT$5</f>
        <v>243.060047281324</v>
      </c>
      <c r="AV14" s="15">
        <f>AR14</f>
        <v>0.003</v>
      </c>
      <c r="AW14" s="24"/>
      <c r="AX14" s="14">
        <f>AZ14*AX$5</f>
        <v>245.39716312056748</v>
      </c>
      <c r="AZ14" s="15">
        <f>AV14</f>
        <v>0.003</v>
      </c>
      <c r="BA14" s="24"/>
      <c r="BB14" s="14">
        <f>BD14*BB$5</f>
        <v>233.71158392434998</v>
      </c>
      <c r="BD14" s="15">
        <f>AZ14</f>
        <v>0.003</v>
      </c>
      <c r="BE14" s="24"/>
    </row>
    <row r="15" spans="1:57" ht="12.75">
      <c r="A15" s="95" t="s">
        <v>71</v>
      </c>
      <c r="B15" s="166"/>
      <c r="C15" s="96"/>
      <c r="D15" s="97"/>
      <c r="E15" s="83"/>
      <c r="F15" s="98">
        <f>SUM(F10:F14)</f>
        <v>27648.0803782506</v>
      </c>
      <c r="G15" s="99"/>
      <c r="H15" s="100">
        <f>F15/F$5</f>
        <v>0.33799999999999997</v>
      </c>
      <c r="I15" s="24"/>
      <c r="J15" s="98">
        <f>SUM(J10:J14)</f>
        <v>28964.655634357776</v>
      </c>
      <c r="K15" s="99"/>
      <c r="L15" s="100">
        <f>J15/J$5</f>
        <v>0.338</v>
      </c>
      <c r="M15" s="24"/>
      <c r="N15" s="98">
        <f>SUM(N10:N14)</f>
        <v>29227.970685579206</v>
      </c>
      <c r="O15" s="99"/>
      <c r="P15" s="100">
        <f>N15/N$5</f>
        <v>0.33799999999999997</v>
      </c>
      <c r="Q15" s="24"/>
      <c r="R15" s="98">
        <f>SUM(R10:R14)</f>
        <v>29491.285736800644</v>
      </c>
      <c r="S15" s="99"/>
      <c r="T15" s="100">
        <f>R15/R$5</f>
        <v>0.33799999999999997</v>
      </c>
      <c r="U15" s="25"/>
      <c r="V15" s="98">
        <f>SUM(V10:V14)</f>
        <v>30017.915839243513</v>
      </c>
      <c r="W15" s="99"/>
      <c r="X15" s="100">
        <f>V15/V$5</f>
        <v>0.33799999999999997</v>
      </c>
      <c r="Y15" s="24"/>
      <c r="Z15" s="98">
        <f>SUM(Z10:Z14)</f>
        <v>29227.970685579206</v>
      </c>
      <c r="AA15" s="99"/>
      <c r="AB15" s="100">
        <f>Z15/Z$5</f>
        <v>0.33799999999999997</v>
      </c>
      <c r="AC15" s="24"/>
      <c r="AD15" s="98">
        <f>SUM(AD10:AD14)</f>
        <v>27648.0803782506</v>
      </c>
      <c r="AE15" s="99"/>
      <c r="AF15" s="100">
        <f>AD15/AD$5</f>
        <v>0.33799999999999997</v>
      </c>
      <c r="AG15" s="24"/>
      <c r="AH15" s="98">
        <f>SUM(AH10:AH14)</f>
        <v>32914.38140267929</v>
      </c>
      <c r="AI15" s="99"/>
      <c r="AJ15" s="100">
        <f>AH15/AH$5</f>
        <v>0.338</v>
      </c>
      <c r="AK15" s="24"/>
      <c r="AL15" s="98">
        <f>SUM(AL10:AL14)</f>
        <v>30017.915839243513</v>
      </c>
      <c r="AM15" s="99"/>
      <c r="AN15" s="100">
        <f>AL15/AL$5</f>
        <v>0.33799999999999997</v>
      </c>
      <c r="AO15" s="24"/>
      <c r="AP15" s="98">
        <f>SUM(AP10:AP14)</f>
        <v>27121.450275807732</v>
      </c>
      <c r="AQ15" s="99"/>
      <c r="AR15" s="100">
        <f>AP15/AP$5</f>
        <v>0.33799999999999997</v>
      </c>
      <c r="AS15" s="24"/>
      <c r="AT15" s="98">
        <f>SUM(AT10:AT14)</f>
        <v>27384.765327029167</v>
      </c>
      <c r="AU15" s="99"/>
      <c r="AV15" s="100">
        <f>AT15/AT$5</f>
        <v>0.33799999999999997</v>
      </c>
      <c r="AW15" s="24"/>
      <c r="AX15" s="98">
        <f>SUM(AX10:AX14)</f>
        <v>27648.0803782506</v>
      </c>
      <c r="AY15" s="99"/>
      <c r="AZ15" s="100">
        <f>AX15/AX$5</f>
        <v>0.33799999999999997</v>
      </c>
      <c r="BA15" s="24"/>
      <c r="BB15" s="98">
        <f>SUM(BB10:BB14)</f>
        <v>26331.505122143426</v>
      </c>
      <c r="BC15" s="99"/>
      <c r="BD15" s="100">
        <f>BB15/BB$5</f>
        <v>0.33799999999999997</v>
      </c>
      <c r="BE15" s="24"/>
    </row>
    <row r="16" spans="1:57" ht="15">
      <c r="A16" s="44" t="s">
        <v>23</v>
      </c>
      <c r="B16" s="167">
        <f>'Sample Breakeven '!B16</f>
        <v>0</v>
      </c>
      <c r="C16" s="147" t="s">
        <v>36</v>
      </c>
      <c r="D16" s="19"/>
      <c r="E16" s="83"/>
      <c r="F16" s="14">
        <f>B16</f>
        <v>0</v>
      </c>
      <c r="H16" s="15">
        <f>F16/F$5</f>
        <v>0</v>
      </c>
      <c r="I16" s="24"/>
      <c r="J16" s="14">
        <f>F16</f>
        <v>0</v>
      </c>
      <c r="L16" s="15">
        <f>J16/J$5</f>
        <v>0</v>
      </c>
      <c r="M16" s="24"/>
      <c r="N16" s="14">
        <f>J16</f>
        <v>0</v>
      </c>
      <c r="P16" s="15">
        <f>N16/N$5</f>
        <v>0</v>
      </c>
      <c r="Q16" s="25"/>
      <c r="R16" s="14">
        <f>N16</f>
        <v>0</v>
      </c>
      <c r="T16" s="15">
        <f>R16/R$5</f>
        <v>0</v>
      </c>
      <c r="U16" s="25"/>
      <c r="V16" s="14">
        <f>R16</f>
        <v>0</v>
      </c>
      <c r="X16" s="15">
        <f>V16/V$5</f>
        <v>0</v>
      </c>
      <c r="Y16" s="24"/>
      <c r="Z16" s="14">
        <f>V16</f>
        <v>0</v>
      </c>
      <c r="AB16" s="15">
        <f>Z16/Z$5</f>
        <v>0</v>
      </c>
      <c r="AC16" s="24"/>
      <c r="AD16" s="14">
        <f>Z16</f>
        <v>0</v>
      </c>
      <c r="AF16" s="15">
        <f>AD16/AD$5</f>
        <v>0</v>
      </c>
      <c r="AG16" s="24"/>
      <c r="AH16" s="14">
        <f>AD16</f>
        <v>0</v>
      </c>
      <c r="AJ16" s="15">
        <f>AH16/AH$5</f>
        <v>0</v>
      </c>
      <c r="AK16" s="24"/>
      <c r="AL16" s="14">
        <f>AH16</f>
        <v>0</v>
      </c>
      <c r="AN16" s="15">
        <f>AL16/AL$5</f>
        <v>0</v>
      </c>
      <c r="AO16" s="24"/>
      <c r="AP16" s="14">
        <f>AL16</f>
        <v>0</v>
      </c>
      <c r="AR16" s="15">
        <f>AP16/AP$5</f>
        <v>0</v>
      </c>
      <c r="AS16" s="24"/>
      <c r="AT16" s="14">
        <f>AP16</f>
        <v>0</v>
      </c>
      <c r="AV16" s="15">
        <f>AT16/AT$5</f>
        <v>0</v>
      </c>
      <c r="AW16" s="24"/>
      <c r="AX16" s="14">
        <f>AT16</f>
        <v>0</v>
      </c>
      <c r="AZ16" s="15">
        <f>AX16/AX$5</f>
        <v>0</v>
      </c>
      <c r="BA16" s="24"/>
      <c r="BB16" s="14">
        <f>AX16</f>
        <v>0</v>
      </c>
      <c r="BD16" s="15">
        <f>BB16/BB$5</f>
        <v>0</v>
      </c>
      <c r="BE16" s="24"/>
    </row>
    <row r="17" spans="1:57" ht="12.75">
      <c r="A17" s="22" t="s">
        <v>34</v>
      </c>
      <c r="B17" s="167">
        <f>'Sample Breakeven '!B17</f>
        <v>2916.6666666666665</v>
      </c>
      <c r="C17" s="143"/>
      <c r="D17" s="19"/>
      <c r="E17" s="83"/>
      <c r="F17" s="14">
        <f>B17</f>
        <v>2916.6666666666665</v>
      </c>
      <c r="H17" s="46">
        <f>F17/F$5</f>
        <v>0.035656483916649793</v>
      </c>
      <c r="I17" s="24"/>
      <c r="J17" s="14">
        <f>F17</f>
        <v>2916.6666666666665</v>
      </c>
      <c r="K17" s="12"/>
      <c r="L17" s="46">
        <f>J17/J$5</f>
        <v>0.03403573464771116</v>
      </c>
      <c r="M17" s="24"/>
      <c r="N17" s="60">
        <f>J17</f>
        <v>2916.6666666666665</v>
      </c>
      <c r="O17" s="12"/>
      <c r="P17" s="46">
        <f>N17/N$5</f>
        <v>0.03372910640764169</v>
      </c>
      <c r="Q17" s="61"/>
      <c r="R17" s="60">
        <f>N17</f>
        <v>2916.6666666666665</v>
      </c>
      <c r="S17" s="12"/>
      <c r="T17" s="46">
        <f>R17/R$5</f>
        <v>0.033427953671859176</v>
      </c>
      <c r="U17" s="25"/>
      <c r="V17" s="14">
        <f>R17</f>
        <v>2916.6666666666665</v>
      </c>
      <c r="W17" s="12"/>
      <c r="X17" s="46">
        <f>V17/V$5</f>
        <v>0.032841498344282696</v>
      </c>
      <c r="Y17" s="24"/>
      <c r="Z17" s="14">
        <f>V17</f>
        <v>2916.6666666666665</v>
      </c>
      <c r="AA17" s="12"/>
      <c r="AB17" s="46">
        <f>Z17/Z$5</f>
        <v>0.03372910640764169</v>
      </c>
      <c r="AC17" s="24"/>
      <c r="AD17" s="14">
        <f>Z17</f>
        <v>2916.6666666666665</v>
      </c>
      <c r="AE17" s="12"/>
      <c r="AF17" s="46">
        <f>AD17/AD$5</f>
        <v>0.035656483916649793</v>
      </c>
      <c r="AG17" s="24"/>
      <c r="AH17" s="14">
        <f>AD17</f>
        <v>2916.6666666666665</v>
      </c>
      <c r="AI17" s="12"/>
      <c r="AJ17" s="46">
        <f>AH17/AH$5</f>
        <v>0.029951446489985826</v>
      </c>
      <c r="AK17" s="24"/>
      <c r="AL17" s="14">
        <f>AH17</f>
        <v>2916.6666666666665</v>
      </c>
      <c r="AM17" s="12"/>
      <c r="AN17" s="46">
        <f>AL17/AL$5</f>
        <v>0.032841498344282696</v>
      </c>
      <c r="AO17" s="24"/>
      <c r="AP17" s="14">
        <f>AL17</f>
        <v>2916.6666666666665</v>
      </c>
      <c r="AQ17" s="12"/>
      <c r="AR17" s="46">
        <f>AP17/AP$5</f>
        <v>0.0363488428276527</v>
      </c>
      <c r="AS17" s="24"/>
      <c r="AT17" s="14">
        <f>AP17</f>
        <v>2916.6666666666665</v>
      </c>
      <c r="AU17" s="12"/>
      <c r="AV17" s="46">
        <f>AT17/AT$5</f>
        <v>0.03599933472354065</v>
      </c>
      <c r="AW17" s="24"/>
      <c r="AX17" s="14">
        <f>AT17</f>
        <v>2916.6666666666665</v>
      </c>
      <c r="AY17" s="12"/>
      <c r="AZ17" s="46">
        <f>AX17/AX$5</f>
        <v>0.035656483916649793</v>
      </c>
      <c r="BA17" s="24"/>
      <c r="BB17" s="14">
        <f>AX17</f>
        <v>2916.6666666666665</v>
      </c>
      <c r="BC17" s="12"/>
      <c r="BD17" s="46">
        <f>BB17/BB$5</f>
        <v>0.037439308112482285</v>
      </c>
      <c r="BE17" s="24"/>
    </row>
    <row r="18" spans="1:57" ht="12.75">
      <c r="A18" s="22" t="s">
        <v>33</v>
      </c>
      <c r="B18" s="167">
        <f>'Sample Breakeven '!B18</f>
        <v>0</v>
      </c>
      <c r="C18" s="143"/>
      <c r="D18" s="19"/>
      <c r="E18" s="83"/>
      <c r="F18" s="14">
        <f>B18</f>
        <v>0</v>
      </c>
      <c r="H18" s="46">
        <f>F18/F$5</f>
        <v>0</v>
      </c>
      <c r="I18" s="24"/>
      <c r="J18" s="14">
        <f>F18</f>
        <v>0</v>
      </c>
      <c r="K18" s="12"/>
      <c r="L18" s="46">
        <f>J18/J$5</f>
        <v>0</v>
      </c>
      <c r="M18" s="24"/>
      <c r="N18" s="60">
        <f>J18</f>
        <v>0</v>
      </c>
      <c r="O18" s="12"/>
      <c r="P18" s="46">
        <f>N18/N$5</f>
        <v>0</v>
      </c>
      <c r="Q18" s="61"/>
      <c r="R18" s="60">
        <f>N18</f>
        <v>0</v>
      </c>
      <c r="S18" s="12"/>
      <c r="T18" s="46">
        <f>R18/R$5</f>
        <v>0</v>
      </c>
      <c r="U18" s="25"/>
      <c r="V18" s="14">
        <f>R18</f>
        <v>0</v>
      </c>
      <c r="W18" s="12"/>
      <c r="X18" s="46">
        <f>V18/V$5</f>
        <v>0</v>
      </c>
      <c r="Y18" s="24"/>
      <c r="Z18" s="14">
        <f>V18</f>
        <v>0</v>
      </c>
      <c r="AA18" s="12"/>
      <c r="AB18" s="46">
        <f>Z18/Z$5</f>
        <v>0</v>
      </c>
      <c r="AC18" s="24"/>
      <c r="AD18" s="14">
        <f>Z18</f>
        <v>0</v>
      </c>
      <c r="AE18" s="12"/>
      <c r="AF18" s="46">
        <f>AD18/AD$5</f>
        <v>0</v>
      </c>
      <c r="AG18" s="24"/>
      <c r="AH18" s="14">
        <f>AD18</f>
        <v>0</v>
      </c>
      <c r="AI18" s="12"/>
      <c r="AJ18" s="46">
        <f>AH18/AH$5</f>
        <v>0</v>
      </c>
      <c r="AK18" s="24"/>
      <c r="AL18" s="14">
        <f>AH18</f>
        <v>0</v>
      </c>
      <c r="AM18" s="12"/>
      <c r="AN18" s="46">
        <f>AL18/AL$5</f>
        <v>0</v>
      </c>
      <c r="AO18" s="24"/>
      <c r="AP18" s="14">
        <f>AL18</f>
        <v>0</v>
      </c>
      <c r="AQ18" s="12"/>
      <c r="AR18" s="46">
        <f>AP18/AP$5</f>
        <v>0</v>
      </c>
      <c r="AS18" s="24"/>
      <c r="AT18" s="14">
        <f>AP18</f>
        <v>0</v>
      </c>
      <c r="AU18" s="12"/>
      <c r="AV18" s="46">
        <f>AT18/AT$5</f>
        <v>0</v>
      </c>
      <c r="AW18" s="24"/>
      <c r="AX18" s="14">
        <f>AT18</f>
        <v>0</v>
      </c>
      <c r="AY18" s="12"/>
      <c r="AZ18" s="46">
        <f>AX18/AX$5</f>
        <v>0</v>
      </c>
      <c r="BA18" s="24"/>
      <c r="BB18" s="14">
        <f>AX18</f>
        <v>0</v>
      </c>
      <c r="BC18" s="12"/>
      <c r="BD18" s="46">
        <f>BB18/BB$5</f>
        <v>0</v>
      </c>
      <c r="BE18" s="24"/>
    </row>
    <row r="19" spans="1:57" ht="12.75">
      <c r="A19" s="22" t="s">
        <v>63</v>
      </c>
      <c r="B19" s="167"/>
      <c r="C19" s="143"/>
      <c r="D19" s="19">
        <f>'Sample Breakeven '!D19</f>
        <v>0.0625</v>
      </c>
      <c r="E19" s="83"/>
      <c r="F19" s="14">
        <f>H19*F$5</f>
        <v>5112.440898345156</v>
      </c>
      <c r="H19" s="15">
        <f>D19</f>
        <v>0.0625</v>
      </c>
      <c r="I19" s="24"/>
      <c r="J19" s="14">
        <f>L19*J$5</f>
        <v>5355.890464933021</v>
      </c>
      <c r="L19" s="15">
        <f>H19</f>
        <v>0.0625</v>
      </c>
      <c r="M19" s="24"/>
      <c r="N19" s="14">
        <f>P19*N$5</f>
        <v>5404.580378250594</v>
      </c>
      <c r="P19" s="15">
        <f>L19</f>
        <v>0.0625</v>
      </c>
      <c r="Q19" s="61"/>
      <c r="R19" s="14">
        <f>T19*R$5</f>
        <v>5453.270291568167</v>
      </c>
      <c r="T19" s="15">
        <f>P19</f>
        <v>0.0625</v>
      </c>
      <c r="U19" s="25"/>
      <c r="V19" s="14">
        <f>X19*V$5</f>
        <v>5550.650118203313</v>
      </c>
      <c r="X19" s="15">
        <f>T19</f>
        <v>0.0625</v>
      </c>
      <c r="Y19" s="24"/>
      <c r="Z19" s="14">
        <f>AB19*Z$5</f>
        <v>5404.580378250594</v>
      </c>
      <c r="AB19" s="15">
        <f>X19</f>
        <v>0.0625</v>
      </c>
      <c r="AC19" s="24"/>
      <c r="AD19" s="14">
        <f>AF19*AD$5</f>
        <v>5112.440898345156</v>
      </c>
      <c r="AF19" s="15">
        <f>AB19</f>
        <v>0.0625</v>
      </c>
      <c r="AG19" s="24"/>
      <c r="AH19" s="14">
        <f>AJ19*AH$5</f>
        <v>6086.239164696613</v>
      </c>
      <c r="AJ19" s="15">
        <f>AF19</f>
        <v>0.0625</v>
      </c>
      <c r="AK19" s="24"/>
      <c r="AL19" s="14">
        <f>AN19*AL$5</f>
        <v>5550.650118203313</v>
      </c>
      <c r="AN19" s="15">
        <f>AJ19</f>
        <v>0.0625</v>
      </c>
      <c r="AO19" s="24"/>
      <c r="AP19" s="14">
        <f>AR19*AP$5</f>
        <v>5015.06107171001</v>
      </c>
      <c r="AR19" s="15">
        <f>AN19</f>
        <v>0.0625</v>
      </c>
      <c r="AS19" s="24"/>
      <c r="AT19" s="14">
        <f>AV19*AT$5</f>
        <v>5063.750985027583</v>
      </c>
      <c r="AV19" s="15">
        <f>AR19</f>
        <v>0.0625</v>
      </c>
      <c r="AW19" s="24"/>
      <c r="AX19" s="14">
        <f>AZ19*AX$5</f>
        <v>5112.440898345156</v>
      </c>
      <c r="AZ19" s="15">
        <f>AV19</f>
        <v>0.0625</v>
      </c>
      <c r="BA19" s="24"/>
      <c r="BB19" s="14">
        <f>BD19*BB$5</f>
        <v>4868.991331757291</v>
      </c>
      <c r="BD19" s="15">
        <f>AZ19</f>
        <v>0.0625</v>
      </c>
      <c r="BE19" s="24"/>
    </row>
    <row r="20" spans="1:57" ht="12.75">
      <c r="A20" s="22" t="s">
        <v>65</v>
      </c>
      <c r="B20" s="167"/>
      <c r="C20" s="143"/>
      <c r="D20" s="19">
        <f>'Sample Breakeven '!D20</f>
        <v>0.14</v>
      </c>
      <c r="E20" s="83"/>
      <c r="F20" s="14">
        <f>H20*F$5</f>
        <v>11451.86761229315</v>
      </c>
      <c r="H20" s="15">
        <f>D20</f>
        <v>0.14</v>
      </c>
      <c r="I20" s="24"/>
      <c r="J20" s="14">
        <f>L20*J$5</f>
        <v>11997.194641449967</v>
      </c>
      <c r="L20" s="15">
        <f>H20</f>
        <v>0.14</v>
      </c>
      <c r="M20" s="24"/>
      <c r="N20" s="14">
        <f>P20*N$5</f>
        <v>12106.26004728133</v>
      </c>
      <c r="P20" s="15">
        <f>L20</f>
        <v>0.14</v>
      </c>
      <c r="Q20" s="24"/>
      <c r="R20" s="14">
        <f>T20*R$5</f>
        <v>12215.325453112695</v>
      </c>
      <c r="T20" s="15">
        <f>P20</f>
        <v>0.14</v>
      </c>
      <c r="U20" s="25"/>
      <c r="V20" s="14">
        <f>X20*V$5</f>
        <v>12433.456264775421</v>
      </c>
      <c r="X20" s="15">
        <f>T20</f>
        <v>0.14</v>
      </c>
      <c r="Y20" s="24"/>
      <c r="Z20" s="14">
        <f>AB20*Z$5</f>
        <v>12106.26004728133</v>
      </c>
      <c r="AB20" s="15">
        <f>X20</f>
        <v>0.14</v>
      </c>
      <c r="AC20" s="24"/>
      <c r="AD20" s="14">
        <f>AF20*AD$5</f>
        <v>11451.86761229315</v>
      </c>
      <c r="AF20" s="15">
        <f>AB20</f>
        <v>0.14</v>
      </c>
      <c r="AG20" s="24"/>
      <c r="AH20" s="14">
        <f>AJ20*AH$5</f>
        <v>13633.175728920416</v>
      </c>
      <c r="AJ20" s="15">
        <f>AF20</f>
        <v>0.14</v>
      </c>
      <c r="AK20" s="24"/>
      <c r="AL20" s="14">
        <f>AN20*AL$5</f>
        <v>12433.456264775421</v>
      </c>
      <c r="AN20" s="15">
        <f>AJ20</f>
        <v>0.14</v>
      </c>
      <c r="AO20" s="24"/>
      <c r="AP20" s="14">
        <f>AR20*AP$5</f>
        <v>11233.736800630422</v>
      </c>
      <c r="AR20" s="15">
        <f>AN20</f>
        <v>0.14</v>
      </c>
      <c r="AS20" s="24"/>
      <c r="AT20" s="14">
        <f>AV20*AT$5</f>
        <v>11342.802206461787</v>
      </c>
      <c r="AV20" s="15">
        <f>AR20</f>
        <v>0.14</v>
      </c>
      <c r="AW20" s="24"/>
      <c r="AX20" s="14">
        <f>AZ20*AX$5</f>
        <v>11451.86761229315</v>
      </c>
      <c r="AZ20" s="15">
        <f>AV20</f>
        <v>0.14</v>
      </c>
      <c r="BA20" s="24"/>
      <c r="BB20" s="14">
        <f>BD20*BB$5</f>
        <v>10906.540583136333</v>
      </c>
      <c r="BD20" s="15">
        <f>AZ20</f>
        <v>0.14</v>
      </c>
      <c r="BE20" s="24"/>
    </row>
    <row r="21" spans="1:57" ht="12.75">
      <c r="A21" s="22" t="s">
        <v>64</v>
      </c>
      <c r="B21" s="167"/>
      <c r="C21" s="143"/>
      <c r="D21" s="19">
        <f>'Sample Breakeven '!D21</f>
        <v>0.025</v>
      </c>
      <c r="E21" s="83"/>
      <c r="F21" s="14">
        <f>H21*F$5</f>
        <v>2044.9763593380624</v>
      </c>
      <c r="H21" s="15">
        <f>D21</f>
        <v>0.025</v>
      </c>
      <c r="I21" s="24"/>
      <c r="J21" s="14">
        <f>L21*J$5</f>
        <v>2142.3561859732085</v>
      </c>
      <c r="L21" s="15">
        <f>H21</f>
        <v>0.025</v>
      </c>
      <c r="M21" s="24"/>
      <c r="N21" s="14">
        <f>P21*N$5</f>
        <v>2161.8321513002375</v>
      </c>
      <c r="P21" s="15">
        <f>L21</f>
        <v>0.025</v>
      </c>
      <c r="Q21" s="24"/>
      <c r="R21" s="14">
        <f>T21*R$5</f>
        <v>2181.308116627267</v>
      </c>
      <c r="T21" s="15">
        <f>P21</f>
        <v>0.025</v>
      </c>
      <c r="U21" s="25"/>
      <c r="V21" s="14">
        <f>X21*V$5</f>
        <v>2220.260047281325</v>
      </c>
      <c r="X21" s="15">
        <f>T21</f>
        <v>0.025</v>
      </c>
      <c r="Y21" s="24"/>
      <c r="Z21" s="14">
        <f>AB21*Z$5</f>
        <v>2161.8321513002375</v>
      </c>
      <c r="AB21" s="15">
        <f>X21</f>
        <v>0.025</v>
      </c>
      <c r="AC21" s="24"/>
      <c r="AD21" s="14">
        <f>AF21*AD$5</f>
        <v>2044.9763593380624</v>
      </c>
      <c r="AF21" s="15">
        <f>AB21</f>
        <v>0.025</v>
      </c>
      <c r="AG21" s="24"/>
      <c r="AH21" s="14">
        <f>AJ21*AH$5</f>
        <v>2434.4956658786455</v>
      </c>
      <c r="AJ21" s="15">
        <f>AF21</f>
        <v>0.025</v>
      </c>
      <c r="AK21" s="24"/>
      <c r="AL21" s="14">
        <f>AN21*AL$5</f>
        <v>2220.260047281325</v>
      </c>
      <c r="AN21" s="15">
        <f>AJ21</f>
        <v>0.025</v>
      </c>
      <c r="AO21" s="24"/>
      <c r="AP21" s="14">
        <f>AR21*AP$5</f>
        <v>2006.024428684004</v>
      </c>
      <c r="AR21" s="15">
        <f>AN21</f>
        <v>0.025</v>
      </c>
      <c r="AS21" s="24"/>
      <c r="AT21" s="14">
        <f>AV21*AT$5</f>
        <v>2025.5003940110332</v>
      </c>
      <c r="AV21" s="15">
        <f>AR21</f>
        <v>0.025</v>
      </c>
      <c r="AW21" s="24"/>
      <c r="AX21" s="14">
        <f>AZ21*AX$5</f>
        <v>2044.9763593380624</v>
      </c>
      <c r="AZ21" s="15">
        <f>AV21</f>
        <v>0.025</v>
      </c>
      <c r="BA21" s="24"/>
      <c r="BB21" s="14">
        <f>BD21*BB$5</f>
        <v>1947.5965327029164</v>
      </c>
      <c r="BD21" s="15">
        <f>AZ21</f>
        <v>0.025</v>
      </c>
      <c r="BE21" s="24"/>
    </row>
    <row r="22" spans="1:57" ht="12.75">
      <c r="A22" s="95" t="s">
        <v>52</v>
      </c>
      <c r="B22" s="166"/>
      <c r="C22" s="96"/>
      <c r="D22" s="97"/>
      <c r="E22" s="83"/>
      <c r="F22" s="98">
        <f>SUM(F16:F21)</f>
        <v>21525.951536643035</v>
      </c>
      <c r="G22" s="99"/>
      <c r="H22" s="100">
        <f>F22/F5</f>
        <v>0.2631564839166498</v>
      </c>
      <c r="I22" s="24"/>
      <c r="J22" s="98">
        <f>SUM(J16:J21)</f>
        <v>22412.107959022862</v>
      </c>
      <c r="K22" s="99"/>
      <c r="L22" s="100">
        <f>J22/J5</f>
        <v>0.2615357346477112</v>
      </c>
      <c r="M22" s="24"/>
      <c r="N22" s="98">
        <f>SUM(N16:N21)</f>
        <v>22589.339243498827</v>
      </c>
      <c r="O22" s="99"/>
      <c r="P22" s="100">
        <f>N22/N5</f>
        <v>0.2612291064076417</v>
      </c>
      <c r="Q22" s="24"/>
      <c r="R22" s="98">
        <f>SUM(R16:R21)</f>
        <v>22766.570527974796</v>
      </c>
      <c r="S22" s="99"/>
      <c r="T22" s="100">
        <f>R22/R5</f>
        <v>0.2609279536718592</v>
      </c>
      <c r="U22" s="25"/>
      <c r="V22" s="98">
        <f>SUM(V16:V21)</f>
        <v>23121.033096926727</v>
      </c>
      <c r="W22" s="99"/>
      <c r="X22" s="100">
        <f>V22/V5</f>
        <v>0.2603414983442827</v>
      </c>
      <c r="Y22" s="24"/>
      <c r="Z22" s="98">
        <f>SUM(Z16:Z21)</f>
        <v>22589.339243498827</v>
      </c>
      <c r="AA22" s="99"/>
      <c r="AB22" s="100">
        <f>Z22/Z5</f>
        <v>0.2612291064076417</v>
      </c>
      <c r="AC22" s="24"/>
      <c r="AD22" s="98">
        <f>SUM(AD16:AD21)</f>
        <v>21525.951536643035</v>
      </c>
      <c r="AE22" s="99"/>
      <c r="AF22" s="100">
        <f>AD22/AD5</f>
        <v>0.2631564839166498</v>
      </c>
      <c r="AG22" s="24"/>
      <c r="AH22" s="98">
        <f>SUM(AH16:AH21)</f>
        <v>25070.577226162342</v>
      </c>
      <c r="AI22" s="99"/>
      <c r="AJ22" s="100">
        <f>AH22/AH5</f>
        <v>0.25745144648998586</v>
      </c>
      <c r="AK22" s="24"/>
      <c r="AL22" s="98">
        <f>SUM(AL16:AL21)</f>
        <v>23121.033096926727</v>
      </c>
      <c r="AM22" s="99"/>
      <c r="AN22" s="100">
        <f>AL22/AL5</f>
        <v>0.2603414983442827</v>
      </c>
      <c r="AO22" s="24"/>
      <c r="AP22" s="98">
        <f>SUM(AP16:AP21)</f>
        <v>21171.4889676911</v>
      </c>
      <c r="AQ22" s="99"/>
      <c r="AR22" s="100">
        <f>AP22/AP5</f>
        <v>0.2638488428276527</v>
      </c>
      <c r="AS22" s="24"/>
      <c r="AT22" s="98">
        <f>SUM(AT16:AT21)</f>
        <v>21348.72025216707</v>
      </c>
      <c r="AU22" s="99"/>
      <c r="AV22" s="100">
        <f>AT22/AT5</f>
        <v>0.2634993347235407</v>
      </c>
      <c r="AW22" s="24"/>
      <c r="AX22" s="98">
        <f>SUM(AX16:AX21)</f>
        <v>21525.951536643035</v>
      </c>
      <c r="AY22" s="99"/>
      <c r="AZ22" s="100">
        <f>AX22/AX5</f>
        <v>0.2631564839166498</v>
      </c>
      <c r="BA22" s="24"/>
      <c r="BB22" s="98">
        <f>SUM(BB16:BB21)</f>
        <v>20639.795114263205</v>
      </c>
      <c r="BC22" s="99"/>
      <c r="BD22" s="100">
        <f>BB22/BB5</f>
        <v>0.2649393081124823</v>
      </c>
      <c r="BE22" s="24"/>
    </row>
    <row r="23" spans="1:57" ht="12.75">
      <c r="A23" s="1" t="s">
        <v>21</v>
      </c>
      <c r="B23" s="168">
        <f>'Sample Breakeven '!B23</f>
        <v>250</v>
      </c>
      <c r="C23" s="143"/>
      <c r="D23" s="19"/>
      <c r="E23" s="83"/>
      <c r="F23" s="14">
        <f>B23</f>
        <v>250</v>
      </c>
      <c r="H23" s="15">
        <f>F23/F$5</f>
        <v>0.0030562700499985537</v>
      </c>
      <c r="I23" s="24"/>
      <c r="J23" s="14">
        <f>F23</f>
        <v>250</v>
      </c>
      <c r="L23" s="15">
        <f>J23/J$5</f>
        <v>0.0029173486840895282</v>
      </c>
      <c r="M23" s="24"/>
      <c r="N23" s="14">
        <f>J23</f>
        <v>250</v>
      </c>
      <c r="P23" s="15">
        <f>N23/N$5</f>
        <v>0.002891066263512145</v>
      </c>
      <c r="Q23" s="24"/>
      <c r="R23" s="14">
        <f>N23</f>
        <v>250</v>
      </c>
      <c r="T23" s="15">
        <f>R23/R$5</f>
        <v>0.0028652531718736437</v>
      </c>
      <c r="U23" s="25"/>
      <c r="V23" s="14">
        <f>R23</f>
        <v>250</v>
      </c>
      <c r="X23" s="15">
        <f>V23/V$5</f>
        <v>0.0028149855723670885</v>
      </c>
      <c r="Y23" s="24"/>
      <c r="Z23" s="14">
        <f>V23</f>
        <v>250</v>
      </c>
      <c r="AB23" s="15">
        <f>Z23/Z$5</f>
        <v>0.002891066263512145</v>
      </c>
      <c r="AC23" s="24"/>
      <c r="AD23" s="14">
        <f>Z23</f>
        <v>250</v>
      </c>
      <c r="AF23" s="15">
        <f>AD23/AD$5</f>
        <v>0.0030562700499985537</v>
      </c>
      <c r="AG23" s="24"/>
      <c r="AH23" s="14">
        <f>AD23</f>
        <v>250</v>
      </c>
      <c r="AJ23" s="15">
        <f>AH23/AH$5</f>
        <v>0.0025672668419987853</v>
      </c>
      <c r="AK23" s="24"/>
      <c r="AL23" s="14">
        <f>AH23</f>
        <v>250</v>
      </c>
      <c r="AN23" s="15">
        <f>AL23/AL$5</f>
        <v>0.0028149855723670885</v>
      </c>
      <c r="AO23" s="24"/>
      <c r="AP23" s="14">
        <f>AL23</f>
        <v>250</v>
      </c>
      <c r="AR23" s="15">
        <f>AP23/AP$5</f>
        <v>0.0031156150995130887</v>
      </c>
      <c r="AS23" s="24"/>
      <c r="AT23" s="14">
        <f>AP23</f>
        <v>250</v>
      </c>
      <c r="AV23" s="15">
        <f>AT23/AT$5</f>
        <v>0.0030856572620177707</v>
      </c>
      <c r="AW23" s="24"/>
      <c r="AX23" s="14">
        <f>AT23</f>
        <v>250</v>
      </c>
      <c r="AZ23" s="15">
        <f>AX23/AX$5</f>
        <v>0.0030562700499985537</v>
      </c>
      <c r="BA23" s="24"/>
      <c r="BB23" s="14">
        <f>AX23</f>
        <v>250</v>
      </c>
      <c r="BD23" s="15">
        <f>BB23/BB$5</f>
        <v>0.0032090835524984816</v>
      </c>
      <c r="BE23" s="24"/>
    </row>
    <row r="24" spans="1:57" ht="12.75">
      <c r="A24" s="1" t="s">
        <v>8</v>
      </c>
      <c r="B24" s="168"/>
      <c r="C24" s="143"/>
      <c r="D24" s="19">
        <f>'Sample Breakeven '!D24</f>
        <v>0.0075</v>
      </c>
      <c r="E24" s="83"/>
      <c r="F24" s="14">
        <f>H24*F$5</f>
        <v>613.4929078014187</v>
      </c>
      <c r="H24" s="15">
        <f>D24</f>
        <v>0.0075</v>
      </c>
      <c r="I24" s="24"/>
      <c r="J24" s="14">
        <f>L24*J$5</f>
        <v>642.7068557919624</v>
      </c>
      <c r="L24" s="15">
        <f>H24</f>
        <v>0.0075</v>
      </c>
      <c r="M24" s="24"/>
      <c r="N24" s="14">
        <f>P24*N$5</f>
        <v>648.5496453900712</v>
      </c>
      <c r="P24" s="15">
        <f>L24</f>
        <v>0.0075</v>
      </c>
      <c r="Q24" s="24"/>
      <c r="R24" s="14">
        <f>T24*R$5</f>
        <v>654.39243498818</v>
      </c>
      <c r="T24" s="15">
        <f>P24</f>
        <v>0.0075</v>
      </c>
      <c r="U24" s="25"/>
      <c r="V24" s="14">
        <f>X24*V$5</f>
        <v>666.0780141843975</v>
      </c>
      <c r="X24" s="15">
        <f>T24</f>
        <v>0.0075</v>
      </c>
      <c r="Y24" s="24"/>
      <c r="Z24" s="14">
        <f>AB24*Z$5</f>
        <v>648.5496453900712</v>
      </c>
      <c r="AB24" s="15">
        <f>X24</f>
        <v>0.0075</v>
      </c>
      <c r="AC24" s="24"/>
      <c r="AD24" s="14">
        <f>AF24*AD$5</f>
        <v>613.4929078014187</v>
      </c>
      <c r="AF24" s="15">
        <f>AB24</f>
        <v>0.0075</v>
      </c>
      <c r="AG24" s="24"/>
      <c r="AH24" s="14">
        <f>AJ24*AH$5</f>
        <v>730.3486997635936</v>
      </c>
      <c r="AJ24" s="15">
        <f>AF24</f>
        <v>0.0075</v>
      </c>
      <c r="AK24" s="24"/>
      <c r="AL24" s="14">
        <f>AN24*AL$5</f>
        <v>666.0780141843975</v>
      </c>
      <c r="AN24" s="15">
        <f>AJ24</f>
        <v>0.0075</v>
      </c>
      <c r="AO24" s="24"/>
      <c r="AP24" s="14">
        <f>AR24*AP$5</f>
        <v>601.8073286052012</v>
      </c>
      <c r="AR24" s="15">
        <f>AN24</f>
        <v>0.0075</v>
      </c>
      <c r="AS24" s="24"/>
      <c r="AT24" s="14">
        <f>AV24*AT$5</f>
        <v>607.65011820331</v>
      </c>
      <c r="AV24" s="15">
        <f>AR24</f>
        <v>0.0075</v>
      </c>
      <c r="AW24" s="24"/>
      <c r="AX24" s="14">
        <f>AZ24*AX$5</f>
        <v>613.4929078014187</v>
      </c>
      <c r="AZ24" s="15">
        <f>AV24</f>
        <v>0.0075</v>
      </c>
      <c r="BA24" s="24"/>
      <c r="BB24" s="14">
        <f>BD24*BB$5</f>
        <v>584.2789598108749</v>
      </c>
      <c r="BD24" s="15">
        <f>AZ24</f>
        <v>0.0075</v>
      </c>
      <c r="BE24" s="24"/>
    </row>
    <row r="25" spans="1:57" ht="12.75">
      <c r="A25" s="1" t="s">
        <v>1</v>
      </c>
      <c r="B25" s="168"/>
      <c r="C25" s="143" t="s">
        <v>35</v>
      </c>
      <c r="D25" s="19">
        <f>'Sample Breakeven '!D25</f>
        <v>0.042</v>
      </c>
      <c r="E25" s="83"/>
      <c r="F25" s="14">
        <f>H25*F$5</f>
        <v>3435.560283687945</v>
      </c>
      <c r="H25" s="15">
        <f>D25</f>
        <v>0.042</v>
      </c>
      <c r="I25" s="24"/>
      <c r="J25" s="14">
        <f>L25*J$5</f>
        <v>3599.15839243499</v>
      </c>
      <c r="L25" s="15">
        <f>H25</f>
        <v>0.042</v>
      </c>
      <c r="M25" s="24"/>
      <c r="N25" s="14">
        <f>P25*N$5</f>
        <v>3631.878014184399</v>
      </c>
      <c r="P25" s="15">
        <f>L25</f>
        <v>0.042</v>
      </c>
      <c r="Q25" s="24"/>
      <c r="R25" s="14">
        <f>T25*R$5</f>
        <v>3664.5976359338083</v>
      </c>
      <c r="T25" s="15">
        <f>P25</f>
        <v>0.042</v>
      </c>
      <c r="U25" s="25"/>
      <c r="V25" s="14">
        <f>X25*V$5</f>
        <v>3730.0368794326264</v>
      </c>
      <c r="X25" s="15">
        <f>T25</f>
        <v>0.042</v>
      </c>
      <c r="Y25" s="24"/>
      <c r="Z25" s="14">
        <f>AB25*Z$5</f>
        <v>3631.878014184399</v>
      </c>
      <c r="AB25" s="15">
        <f>X25</f>
        <v>0.042</v>
      </c>
      <c r="AC25" s="24"/>
      <c r="AD25" s="14">
        <f>AF25*AD$5</f>
        <v>3435.560283687945</v>
      </c>
      <c r="AF25" s="15">
        <f>AB25</f>
        <v>0.042</v>
      </c>
      <c r="AG25" s="24"/>
      <c r="AH25" s="14">
        <f>AJ25*AH$5</f>
        <v>4089.9527186761243</v>
      </c>
      <c r="AJ25" s="15">
        <f>AF25</f>
        <v>0.042</v>
      </c>
      <c r="AK25" s="24"/>
      <c r="AL25" s="14">
        <f>AN25*AL$5</f>
        <v>3730.0368794326264</v>
      </c>
      <c r="AN25" s="15">
        <f>AJ25</f>
        <v>0.042</v>
      </c>
      <c r="AO25" s="24"/>
      <c r="AP25" s="14">
        <f>AR25*AP$5</f>
        <v>3370.1210401891267</v>
      </c>
      <c r="AR25" s="15">
        <f>AN25</f>
        <v>0.042</v>
      </c>
      <c r="AS25" s="24"/>
      <c r="AT25" s="14">
        <f>AV25*AT$5</f>
        <v>3402.840661938536</v>
      </c>
      <c r="AV25" s="15">
        <f>AR25</f>
        <v>0.042</v>
      </c>
      <c r="AW25" s="24"/>
      <c r="AX25" s="14">
        <f>AZ25*AX$5</f>
        <v>3435.560283687945</v>
      </c>
      <c r="AZ25" s="15">
        <f>AV25</f>
        <v>0.042</v>
      </c>
      <c r="BA25" s="24"/>
      <c r="BB25" s="14">
        <f>BD25*BB$5</f>
        <v>3271.9621749409</v>
      </c>
      <c r="BD25" s="15">
        <f>AZ25</f>
        <v>0.042</v>
      </c>
      <c r="BE25" s="24"/>
    </row>
    <row r="26" spans="1:57" ht="12.75">
      <c r="A26" s="1" t="s">
        <v>20</v>
      </c>
      <c r="B26" s="168">
        <f>'Sample Breakeven '!B26</f>
        <v>300</v>
      </c>
      <c r="C26" s="143"/>
      <c r="D26" s="19"/>
      <c r="E26" s="83"/>
      <c r="F26" s="14">
        <f>B26</f>
        <v>300</v>
      </c>
      <c r="H26" s="15">
        <f>F26/F$5</f>
        <v>0.0036675240599982643</v>
      </c>
      <c r="I26" s="24"/>
      <c r="J26" s="14">
        <f>F26</f>
        <v>300</v>
      </c>
      <c r="L26" s="15">
        <f>J26/J$5</f>
        <v>0.003500818420907434</v>
      </c>
      <c r="M26" s="24"/>
      <c r="N26" s="14">
        <f>J26</f>
        <v>300</v>
      </c>
      <c r="P26" s="15">
        <f>N26/N$5</f>
        <v>0.003469279516214574</v>
      </c>
      <c r="Q26" s="24"/>
      <c r="R26" s="14">
        <f>N26</f>
        <v>300</v>
      </c>
      <c r="T26" s="15">
        <f>R26/R$5</f>
        <v>0.0034383038062483725</v>
      </c>
      <c r="U26" s="25"/>
      <c r="V26" s="14">
        <f>R26</f>
        <v>300</v>
      </c>
      <c r="X26" s="15">
        <f>V26/V$5</f>
        <v>0.003377982686840506</v>
      </c>
      <c r="Y26" s="24"/>
      <c r="Z26" s="14">
        <f>V26</f>
        <v>300</v>
      </c>
      <c r="AB26" s="15">
        <f>Z26/Z$5</f>
        <v>0.003469279516214574</v>
      </c>
      <c r="AC26" s="24"/>
      <c r="AD26" s="14">
        <f>Z26</f>
        <v>300</v>
      </c>
      <c r="AF26" s="15">
        <f>AD26/AD$5</f>
        <v>0.0036675240599982643</v>
      </c>
      <c r="AG26" s="24"/>
      <c r="AH26" s="14">
        <f>AD26</f>
        <v>300</v>
      </c>
      <c r="AJ26" s="15">
        <f>AH26/AH$5</f>
        <v>0.0030807202103985422</v>
      </c>
      <c r="AK26" s="24"/>
      <c r="AL26" s="14">
        <f>AH26</f>
        <v>300</v>
      </c>
      <c r="AN26" s="15">
        <f>AL26/AL$5</f>
        <v>0.003377982686840506</v>
      </c>
      <c r="AO26" s="24"/>
      <c r="AP26" s="14">
        <f>AL26</f>
        <v>300</v>
      </c>
      <c r="AR26" s="15">
        <f>AP26/AP$5</f>
        <v>0.0037387381194157066</v>
      </c>
      <c r="AS26" s="24"/>
      <c r="AT26" s="14">
        <f>AP26</f>
        <v>300</v>
      </c>
      <c r="AV26" s="15">
        <f>AT26/AT$5</f>
        <v>0.003702788714421325</v>
      </c>
      <c r="AW26" s="24"/>
      <c r="AX26" s="14">
        <f>AT26</f>
        <v>300</v>
      </c>
      <c r="AZ26" s="15">
        <f>AX26/AX$5</f>
        <v>0.0036675240599982643</v>
      </c>
      <c r="BA26" s="24"/>
      <c r="BB26" s="14">
        <f>AX26</f>
        <v>300</v>
      </c>
      <c r="BD26" s="15">
        <f>BB26/BB$5</f>
        <v>0.003850900262998178</v>
      </c>
      <c r="BE26" s="24"/>
    </row>
    <row r="27" spans="1:57" ht="12.75">
      <c r="A27" s="124" t="s">
        <v>53</v>
      </c>
      <c r="B27" s="166"/>
      <c r="C27" s="96"/>
      <c r="D27" s="97"/>
      <c r="E27" s="83"/>
      <c r="F27" s="98">
        <f>SUM(F22:F26)</f>
        <v>26125.004728132397</v>
      </c>
      <c r="G27" s="99"/>
      <c r="H27" s="100">
        <f>F27/F$5</f>
        <v>0.3193802780266466</v>
      </c>
      <c r="I27" s="24"/>
      <c r="J27" s="98">
        <f>SUM(J22:J26)</f>
        <v>27203.973207249815</v>
      </c>
      <c r="K27" s="99"/>
      <c r="L27" s="100">
        <f>J27/J$5</f>
        <v>0.31745390175270816</v>
      </c>
      <c r="M27" s="24"/>
      <c r="N27" s="98">
        <f>SUM(N22:N26)</f>
        <v>27419.766903073298</v>
      </c>
      <c r="O27" s="99"/>
      <c r="P27" s="100">
        <f>N27/N$5</f>
        <v>0.3170894521873684</v>
      </c>
      <c r="Q27" s="24"/>
      <c r="R27" s="98">
        <f>SUM(R22:R26)</f>
        <v>27635.560598896787</v>
      </c>
      <c r="S27" s="99"/>
      <c r="T27" s="100">
        <f>R27/R$5</f>
        <v>0.3167315106499813</v>
      </c>
      <c r="U27" s="25"/>
      <c r="V27" s="98">
        <f>SUM(V22:V26)</f>
        <v>28067.14799054375</v>
      </c>
      <c r="W27" s="99"/>
      <c r="X27" s="100">
        <f>V27/V$5</f>
        <v>0.3160344666034903</v>
      </c>
      <c r="Y27" s="24"/>
      <c r="Z27" s="98">
        <f>SUM(Z22:Z26)</f>
        <v>27419.766903073298</v>
      </c>
      <c r="AA27" s="99"/>
      <c r="AB27" s="100">
        <f>Z27/Z$5</f>
        <v>0.3170894521873684</v>
      </c>
      <c r="AC27" s="24"/>
      <c r="AD27" s="98">
        <f>SUM(AD22:AD26)</f>
        <v>26125.004728132397</v>
      </c>
      <c r="AE27" s="99"/>
      <c r="AF27" s="100">
        <f>AD27/AD$5</f>
        <v>0.3193802780266466</v>
      </c>
      <c r="AG27" s="24"/>
      <c r="AH27" s="98">
        <f>SUM(AH22:AH26)</f>
        <v>30440.87864460206</v>
      </c>
      <c r="AI27" s="99"/>
      <c r="AJ27" s="100">
        <f>AH27/AH$5</f>
        <v>0.3125994335423832</v>
      </c>
      <c r="AK27" s="24"/>
      <c r="AL27" s="98">
        <f>SUM(AL22:AL26)</f>
        <v>28067.14799054375</v>
      </c>
      <c r="AM27" s="99"/>
      <c r="AN27" s="100">
        <f>AL27/AL$5</f>
        <v>0.3160344666034903</v>
      </c>
      <c r="AO27" s="24"/>
      <c r="AP27" s="98">
        <f>SUM(AP22:AP26)</f>
        <v>25693.41733648543</v>
      </c>
      <c r="AQ27" s="99"/>
      <c r="AR27" s="100">
        <f>AP27/AP$5</f>
        <v>0.3202031960465815</v>
      </c>
      <c r="AS27" s="24"/>
      <c r="AT27" s="98">
        <f>SUM(AT22:AT26)</f>
        <v>25909.211032308915</v>
      </c>
      <c r="AU27" s="99"/>
      <c r="AV27" s="100">
        <f>AT27/AT$5</f>
        <v>0.31978778069997976</v>
      </c>
      <c r="AW27" s="24"/>
      <c r="AX27" s="98">
        <f>SUM(AX22:AX26)</f>
        <v>26125.004728132397</v>
      </c>
      <c r="AY27" s="99"/>
      <c r="AZ27" s="100">
        <f>AX27/AX$5</f>
        <v>0.3193802780266466</v>
      </c>
      <c r="BA27" s="24"/>
      <c r="BB27" s="98">
        <f>SUM(BB22:BB26)</f>
        <v>25046.03624901498</v>
      </c>
      <c r="BC27" s="99"/>
      <c r="BD27" s="100">
        <f>BB27/BB$5</f>
        <v>0.32149929192797894</v>
      </c>
      <c r="BE27" s="24"/>
    </row>
    <row r="28" spans="1:57" ht="12.75">
      <c r="A28" s="1"/>
      <c r="B28" s="169"/>
      <c r="C28" s="40"/>
      <c r="D28" s="35"/>
      <c r="E28" s="83"/>
      <c r="F28" s="14"/>
      <c r="H28" s="15"/>
      <c r="I28" s="24"/>
      <c r="J28" s="14"/>
      <c r="L28" s="15"/>
      <c r="M28" s="24"/>
      <c r="N28" s="14"/>
      <c r="P28" s="15"/>
      <c r="Q28" s="24"/>
      <c r="R28" s="14"/>
      <c r="T28" s="15"/>
      <c r="U28" s="25"/>
      <c r="V28" s="14"/>
      <c r="X28" s="15"/>
      <c r="Y28" s="24"/>
      <c r="Z28" s="14"/>
      <c r="AB28" s="15"/>
      <c r="AC28" s="24"/>
      <c r="AD28" s="14"/>
      <c r="AF28" s="15"/>
      <c r="AG28" s="24"/>
      <c r="AH28" s="14"/>
      <c r="AJ28" s="15"/>
      <c r="AK28" s="24"/>
      <c r="AL28" s="14"/>
      <c r="AN28" s="15"/>
      <c r="AO28" s="24"/>
      <c r="AP28" s="14"/>
      <c r="AR28" s="15"/>
      <c r="AS28" s="24"/>
      <c r="AT28" s="14"/>
      <c r="AV28" s="15"/>
      <c r="AW28" s="24"/>
      <c r="AX28" s="14"/>
      <c r="AZ28" s="15"/>
      <c r="BA28" s="24"/>
      <c r="BB28" s="14"/>
      <c r="BD28" s="15"/>
      <c r="BE28" s="24"/>
    </row>
    <row r="29" spans="1:57" ht="15">
      <c r="A29" s="123" t="s">
        <v>32</v>
      </c>
      <c r="B29" s="170"/>
      <c r="C29" s="66"/>
      <c r="D29" s="67"/>
      <c r="E29" s="83"/>
      <c r="F29" s="68"/>
      <c r="G29" s="69"/>
      <c r="H29" s="70">
        <f>H15+H22</f>
        <v>0.6011564839166498</v>
      </c>
      <c r="I29" s="24"/>
      <c r="J29" s="68"/>
      <c r="K29" s="69"/>
      <c r="L29" s="70">
        <f>L15+L22</f>
        <v>0.5995357346477113</v>
      </c>
      <c r="M29" s="24"/>
      <c r="N29" s="68"/>
      <c r="O29" s="69"/>
      <c r="P29" s="70">
        <f>P15+P22</f>
        <v>0.5992291064076416</v>
      </c>
      <c r="Q29" s="24"/>
      <c r="R29" s="68"/>
      <c r="S29" s="69"/>
      <c r="T29" s="70">
        <f>T15+T22</f>
        <v>0.5989279536718592</v>
      </c>
      <c r="U29" s="25"/>
      <c r="V29" s="68"/>
      <c r="W29" s="69"/>
      <c r="X29" s="70">
        <f>X15+X22</f>
        <v>0.5983414983442827</v>
      </c>
      <c r="Y29" s="24"/>
      <c r="Z29" s="68"/>
      <c r="AA29" s="69"/>
      <c r="AB29" s="70">
        <f>AB15+AB22</f>
        <v>0.5992291064076416</v>
      </c>
      <c r="AC29" s="24"/>
      <c r="AD29" s="68"/>
      <c r="AE29" s="69"/>
      <c r="AF29" s="70">
        <f>AF15+AF22</f>
        <v>0.6011564839166498</v>
      </c>
      <c r="AG29" s="24"/>
      <c r="AH29" s="68"/>
      <c r="AI29" s="69"/>
      <c r="AJ29" s="70">
        <f>AJ15+AJ22</f>
        <v>0.5954514464899858</v>
      </c>
      <c r="AK29" s="24"/>
      <c r="AL29" s="68"/>
      <c r="AM29" s="69"/>
      <c r="AN29" s="70">
        <f>AN15+AN22</f>
        <v>0.5983414983442827</v>
      </c>
      <c r="AO29" s="24"/>
      <c r="AP29" s="68"/>
      <c r="AQ29" s="69"/>
      <c r="AR29" s="70">
        <f>AR15+AR22</f>
        <v>0.6018488428276527</v>
      </c>
      <c r="AS29" s="24"/>
      <c r="AT29" s="68"/>
      <c r="AU29" s="69"/>
      <c r="AV29" s="70">
        <f>AV15+AV22</f>
        <v>0.6014993347235407</v>
      </c>
      <c r="AW29" s="24"/>
      <c r="AX29" s="68"/>
      <c r="AY29" s="69"/>
      <c r="AZ29" s="70">
        <f>AZ15+AZ22</f>
        <v>0.6011564839166498</v>
      </c>
      <c r="BA29" s="24"/>
      <c r="BB29" s="68"/>
      <c r="BC29" s="69"/>
      <c r="BD29" s="70">
        <f>BD15+BD22</f>
        <v>0.6029393081124823</v>
      </c>
      <c r="BE29" s="24"/>
    </row>
    <row r="30" spans="1:57" ht="12.75">
      <c r="A30" s="34"/>
      <c r="B30" s="169"/>
      <c r="C30" s="40"/>
      <c r="D30" s="35"/>
      <c r="E30" s="83"/>
      <c r="F30" s="36"/>
      <c r="G30" s="37"/>
      <c r="H30" s="35"/>
      <c r="I30" s="24"/>
      <c r="J30" s="36"/>
      <c r="K30" s="37"/>
      <c r="L30" s="35"/>
      <c r="M30" s="24"/>
      <c r="N30" s="36"/>
      <c r="O30" s="37"/>
      <c r="P30" s="35"/>
      <c r="Q30" s="24"/>
      <c r="R30" s="36"/>
      <c r="S30" s="37"/>
      <c r="T30" s="35"/>
      <c r="U30" s="24"/>
      <c r="V30" s="36"/>
      <c r="W30" s="37"/>
      <c r="X30" s="35"/>
      <c r="Y30" s="24"/>
      <c r="Z30" s="36"/>
      <c r="AA30" s="37"/>
      <c r="AB30" s="35"/>
      <c r="AC30" s="24"/>
      <c r="AD30" s="36"/>
      <c r="AE30" s="37"/>
      <c r="AF30" s="35"/>
      <c r="AG30" s="24"/>
      <c r="AH30" s="36"/>
      <c r="AI30" s="37"/>
      <c r="AJ30" s="35"/>
      <c r="AK30" s="24"/>
      <c r="AL30" s="36"/>
      <c r="AM30" s="37"/>
      <c r="AN30" s="35"/>
      <c r="AO30" s="24"/>
      <c r="AP30" s="36"/>
      <c r="AQ30" s="37"/>
      <c r="AR30" s="35"/>
      <c r="AS30" s="24"/>
      <c r="AT30" s="36"/>
      <c r="AU30" s="37"/>
      <c r="AV30" s="35"/>
      <c r="AW30" s="24"/>
      <c r="AX30" s="36"/>
      <c r="AY30" s="37"/>
      <c r="AZ30" s="35"/>
      <c r="BA30" s="24"/>
      <c r="BB30" s="36"/>
      <c r="BC30" s="37"/>
      <c r="BD30" s="35"/>
      <c r="BE30" s="24"/>
    </row>
    <row r="31" spans="1:57" ht="12.75">
      <c r="A31" s="1" t="s">
        <v>10</v>
      </c>
      <c r="B31" s="167">
        <f>'Sample Breakeven '!B31</f>
        <v>50</v>
      </c>
      <c r="C31" s="142" t="s">
        <v>36</v>
      </c>
      <c r="D31" s="19"/>
      <c r="E31" s="83"/>
      <c r="F31" s="14">
        <f aca="true" t="shared" si="0" ref="F31:F38">B31</f>
        <v>50</v>
      </c>
      <c r="H31" s="15">
        <f aca="true" t="shared" si="1" ref="H31:H38">F31/F$5</f>
        <v>0.0006112540099997108</v>
      </c>
      <c r="I31" s="24"/>
      <c r="J31" s="14">
        <f aca="true" t="shared" si="2" ref="J31:J38">F31</f>
        <v>50</v>
      </c>
      <c r="L31" s="15">
        <f aca="true" t="shared" si="3" ref="L31:L38">J31/J$5</f>
        <v>0.0005834697368179057</v>
      </c>
      <c r="M31" s="24"/>
      <c r="N31" s="14">
        <f aca="true" t="shared" si="4" ref="N31:N38">J31</f>
        <v>50</v>
      </c>
      <c r="P31" s="15">
        <f aca="true" t="shared" si="5" ref="P31:P38">N31/N$5</f>
        <v>0.000578213252702429</v>
      </c>
      <c r="Q31" s="24"/>
      <c r="R31" s="14">
        <f aca="true" t="shared" si="6" ref="R31:R38">N31</f>
        <v>50</v>
      </c>
      <c r="T31" s="15">
        <f aca="true" t="shared" si="7" ref="T31:T38">R31/R$5</f>
        <v>0.0005730506343747288</v>
      </c>
      <c r="U31" s="25"/>
      <c r="V31" s="14">
        <f aca="true" t="shared" si="8" ref="V31:V38">R31</f>
        <v>50</v>
      </c>
      <c r="X31" s="15">
        <f aca="true" t="shared" si="9" ref="X31:X38">V31/V$5</f>
        <v>0.0005629971144734177</v>
      </c>
      <c r="Y31" s="24"/>
      <c r="Z31" s="14">
        <f aca="true" t="shared" si="10" ref="Z31:Z38">V31</f>
        <v>50</v>
      </c>
      <c r="AB31" s="15">
        <f aca="true" t="shared" si="11" ref="AB31:AB38">Z31/Z$5</f>
        <v>0.000578213252702429</v>
      </c>
      <c r="AC31" s="24"/>
      <c r="AD31" s="14">
        <f aca="true" t="shared" si="12" ref="AD31:AD38">Z31</f>
        <v>50</v>
      </c>
      <c r="AF31" s="15">
        <f aca="true" t="shared" si="13" ref="AF31:AF38">AD31/AD$5</f>
        <v>0.0006112540099997108</v>
      </c>
      <c r="AG31" s="24"/>
      <c r="AH31" s="14">
        <f aca="true" t="shared" si="14" ref="AH31:AH38">AD31</f>
        <v>50</v>
      </c>
      <c r="AJ31" s="15">
        <f aca="true" t="shared" si="15" ref="AJ31:AJ38">AH31/AH$5</f>
        <v>0.0005134533683997571</v>
      </c>
      <c r="AK31" s="24"/>
      <c r="AL31" s="14">
        <f aca="true" t="shared" si="16" ref="AL31:AL38">AH31</f>
        <v>50</v>
      </c>
      <c r="AN31" s="15">
        <f aca="true" t="shared" si="17" ref="AN31:AN38">AL31/AL$5</f>
        <v>0.0005629971144734177</v>
      </c>
      <c r="AO31" s="24"/>
      <c r="AP31" s="14">
        <f aca="true" t="shared" si="18" ref="AP31:AP38">AL31</f>
        <v>50</v>
      </c>
      <c r="AR31" s="15">
        <f aca="true" t="shared" si="19" ref="AR31:AR38">AP31/AP$5</f>
        <v>0.0006231230199026178</v>
      </c>
      <c r="AS31" s="24"/>
      <c r="AT31" s="14">
        <f aca="true" t="shared" si="20" ref="AT31:AT38">AP31</f>
        <v>50</v>
      </c>
      <c r="AV31" s="15">
        <f aca="true" t="shared" si="21" ref="AV31:AV38">AT31/AT$5</f>
        <v>0.0006171314524035541</v>
      </c>
      <c r="AW31" s="24"/>
      <c r="AX31" s="14">
        <f aca="true" t="shared" si="22" ref="AX31:AX38">AT31</f>
        <v>50</v>
      </c>
      <c r="AZ31" s="15">
        <f aca="true" t="shared" si="23" ref="AZ31:AZ38">AX31/AX$5</f>
        <v>0.0006112540099997108</v>
      </c>
      <c r="BA31" s="24"/>
      <c r="BB31" s="14">
        <f aca="true" t="shared" si="24" ref="BB31:BB38">AX31</f>
        <v>50</v>
      </c>
      <c r="BD31" s="15">
        <f aca="true" t="shared" si="25" ref="BD31:BD38">BB31/BB$5</f>
        <v>0.0006418167104996963</v>
      </c>
      <c r="BE31" s="24"/>
    </row>
    <row r="32" spans="1:57" ht="12.75">
      <c r="A32" s="63" t="s">
        <v>46</v>
      </c>
      <c r="B32" s="167">
        <f>'Sample Breakeven '!B32</f>
        <v>65</v>
      </c>
      <c r="C32" s="142" t="s">
        <v>36</v>
      </c>
      <c r="D32" s="19"/>
      <c r="E32" s="83"/>
      <c r="F32" s="14">
        <f t="shared" si="0"/>
        <v>65</v>
      </c>
      <c r="H32" s="15">
        <f t="shared" si="1"/>
        <v>0.000794630212999624</v>
      </c>
      <c r="I32" s="24"/>
      <c r="J32" s="14">
        <f t="shared" si="2"/>
        <v>65</v>
      </c>
      <c r="L32" s="15">
        <f t="shared" si="3"/>
        <v>0.0007585106578632774</v>
      </c>
      <c r="M32" s="24"/>
      <c r="N32" s="14">
        <f t="shared" si="4"/>
        <v>65</v>
      </c>
      <c r="P32" s="15">
        <f t="shared" si="5"/>
        <v>0.0007516772285131578</v>
      </c>
      <c r="Q32" s="24"/>
      <c r="R32" s="14">
        <f t="shared" si="6"/>
        <v>65</v>
      </c>
      <c r="T32" s="15">
        <f t="shared" si="7"/>
        <v>0.0007449658246871474</v>
      </c>
      <c r="U32" s="25"/>
      <c r="V32" s="14">
        <f t="shared" si="8"/>
        <v>65</v>
      </c>
      <c r="X32" s="15">
        <f t="shared" si="9"/>
        <v>0.0007318962488154431</v>
      </c>
      <c r="Y32" s="24"/>
      <c r="Z32" s="14">
        <f t="shared" si="10"/>
        <v>65</v>
      </c>
      <c r="AB32" s="15">
        <f t="shared" si="11"/>
        <v>0.0007516772285131578</v>
      </c>
      <c r="AC32" s="24"/>
      <c r="AD32" s="14">
        <f t="shared" si="12"/>
        <v>65</v>
      </c>
      <c r="AF32" s="15">
        <f t="shared" si="13"/>
        <v>0.000794630212999624</v>
      </c>
      <c r="AG32" s="24"/>
      <c r="AH32" s="14">
        <f t="shared" si="14"/>
        <v>65</v>
      </c>
      <c r="AJ32" s="15">
        <f t="shared" si="15"/>
        <v>0.0006674893789196842</v>
      </c>
      <c r="AK32" s="24"/>
      <c r="AL32" s="14">
        <f t="shared" si="16"/>
        <v>65</v>
      </c>
      <c r="AN32" s="15">
        <f t="shared" si="17"/>
        <v>0.0007318962488154431</v>
      </c>
      <c r="AO32" s="24"/>
      <c r="AP32" s="14">
        <f t="shared" si="18"/>
        <v>65</v>
      </c>
      <c r="AR32" s="15">
        <f t="shared" si="19"/>
        <v>0.000810059925873403</v>
      </c>
      <c r="AS32" s="24"/>
      <c r="AT32" s="14">
        <f t="shared" si="20"/>
        <v>65</v>
      </c>
      <c r="AV32" s="15">
        <f t="shared" si="21"/>
        <v>0.0008022708881246204</v>
      </c>
      <c r="AW32" s="24"/>
      <c r="AX32" s="14">
        <f t="shared" si="22"/>
        <v>65</v>
      </c>
      <c r="AZ32" s="15">
        <f t="shared" si="23"/>
        <v>0.000794630212999624</v>
      </c>
      <c r="BA32" s="24"/>
      <c r="BB32" s="14">
        <f t="shared" si="24"/>
        <v>65</v>
      </c>
      <c r="BD32" s="15">
        <f t="shared" si="25"/>
        <v>0.0008343617236496052</v>
      </c>
      <c r="BE32" s="24"/>
    </row>
    <row r="33" spans="1:57" ht="14.25" customHeight="1">
      <c r="A33" s="63" t="s">
        <v>99</v>
      </c>
      <c r="B33" s="167">
        <f>'Sample Breakeven '!B33</f>
        <v>125</v>
      </c>
      <c r="C33" s="142"/>
      <c r="D33" s="19"/>
      <c r="E33" s="83"/>
      <c r="F33" s="14">
        <f>B33</f>
        <v>125</v>
      </c>
      <c r="H33" s="15">
        <f>F33/F$5</f>
        <v>0.0015281350249992769</v>
      </c>
      <c r="I33" s="24"/>
      <c r="J33" s="14">
        <f>F33</f>
        <v>125</v>
      </c>
      <c r="L33" s="15">
        <f>J33/J$5</f>
        <v>0.0014586743420447641</v>
      </c>
      <c r="M33" s="24"/>
      <c r="N33" s="14">
        <f>J33</f>
        <v>125</v>
      </c>
      <c r="P33" s="15">
        <f>N33/N$5</f>
        <v>0.0014455331317560726</v>
      </c>
      <c r="Q33" s="24"/>
      <c r="R33" s="14">
        <f>N33</f>
        <v>125</v>
      </c>
      <c r="T33" s="15">
        <f>R33/R$5</f>
        <v>0.0014326265859368218</v>
      </c>
      <c r="U33" s="25"/>
      <c r="V33" s="14">
        <f t="shared" si="8"/>
        <v>125</v>
      </c>
      <c r="X33" s="15">
        <f t="shared" si="9"/>
        <v>0.0014074927861835443</v>
      </c>
      <c r="Y33" s="24"/>
      <c r="Z33" s="14">
        <f t="shared" si="10"/>
        <v>125</v>
      </c>
      <c r="AB33" s="15">
        <f t="shared" si="11"/>
        <v>0.0014455331317560726</v>
      </c>
      <c r="AC33" s="24"/>
      <c r="AD33" s="14">
        <f t="shared" si="12"/>
        <v>125</v>
      </c>
      <c r="AF33" s="15">
        <f t="shared" si="13"/>
        <v>0.0015281350249992769</v>
      </c>
      <c r="AG33" s="24"/>
      <c r="AH33" s="14">
        <f t="shared" si="14"/>
        <v>125</v>
      </c>
      <c r="AJ33" s="15">
        <f t="shared" si="15"/>
        <v>0.0012836334209993926</v>
      </c>
      <c r="AK33" s="24"/>
      <c r="AL33" s="14">
        <f t="shared" si="16"/>
        <v>125</v>
      </c>
      <c r="AN33" s="15">
        <f t="shared" si="17"/>
        <v>0.0014074927861835443</v>
      </c>
      <c r="AO33" s="24"/>
      <c r="AP33" s="14">
        <f t="shared" si="18"/>
        <v>125</v>
      </c>
      <c r="AR33" s="15">
        <f t="shared" si="19"/>
        <v>0.0015578075497565444</v>
      </c>
      <c r="AS33" s="24"/>
      <c r="AT33" s="14">
        <f t="shared" si="20"/>
        <v>125</v>
      </c>
      <c r="AV33" s="15">
        <f t="shared" si="21"/>
        <v>0.0015428286310088853</v>
      </c>
      <c r="AW33" s="24"/>
      <c r="AX33" s="14">
        <f t="shared" si="22"/>
        <v>125</v>
      </c>
      <c r="AZ33" s="15">
        <f t="shared" si="23"/>
        <v>0.0015281350249992769</v>
      </c>
      <c r="BA33" s="24"/>
      <c r="BB33" s="14">
        <f t="shared" si="24"/>
        <v>125</v>
      </c>
      <c r="BD33" s="15">
        <f t="shared" si="25"/>
        <v>0.0016045417762492408</v>
      </c>
      <c r="BE33" s="24"/>
    </row>
    <row r="34" spans="1:57" ht="15" customHeight="1">
      <c r="A34" s="1" t="s">
        <v>11</v>
      </c>
      <c r="B34" s="167">
        <f>'Sample Breakeven '!B34</f>
        <v>30</v>
      </c>
      <c r="C34" s="142" t="s">
        <v>36</v>
      </c>
      <c r="D34" s="19"/>
      <c r="E34" s="83"/>
      <c r="F34" s="60">
        <f t="shared" si="0"/>
        <v>30</v>
      </c>
      <c r="G34" s="12"/>
      <c r="H34" s="46">
        <f t="shared" si="1"/>
        <v>0.00036675240599982645</v>
      </c>
      <c r="I34" s="24"/>
      <c r="J34" s="14">
        <f t="shared" si="2"/>
        <v>30</v>
      </c>
      <c r="L34" s="15">
        <f t="shared" si="3"/>
        <v>0.0003500818420907434</v>
      </c>
      <c r="M34" s="24"/>
      <c r="N34" s="14">
        <f t="shared" si="4"/>
        <v>30</v>
      </c>
      <c r="P34" s="15">
        <f t="shared" si="5"/>
        <v>0.00034692795162145744</v>
      </c>
      <c r="Q34" s="25"/>
      <c r="R34" s="14">
        <f t="shared" si="6"/>
        <v>30</v>
      </c>
      <c r="T34" s="15">
        <f t="shared" si="7"/>
        <v>0.00034383038062483725</v>
      </c>
      <c r="U34" s="25"/>
      <c r="V34" s="14">
        <f t="shared" si="8"/>
        <v>30</v>
      </c>
      <c r="X34" s="15">
        <f t="shared" si="9"/>
        <v>0.00033779826868405064</v>
      </c>
      <c r="Y34" s="24"/>
      <c r="Z34" s="14">
        <f t="shared" si="10"/>
        <v>30</v>
      </c>
      <c r="AB34" s="15">
        <f t="shared" si="11"/>
        <v>0.00034692795162145744</v>
      </c>
      <c r="AC34" s="24"/>
      <c r="AD34" s="14">
        <f t="shared" si="12"/>
        <v>30</v>
      </c>
      <c r="AF34" s="15">
        <f t="shared" si="13"/>
        <v>0.00036675240599982645</v>
      </c>
      <c r="AG34" s="24"/>
      <c r="AH34" s="14">
        <f t="shared" si="14"/>
        <v>30</v>
      </c>
      <c r="AJ34" s="15">
        <f t="shared" si="15"/>
        <v>0.00030807202103985427</v>
      </c>
      <c r="AK34" s="24"/>
      <c r="AL34" s="14">
        <f t="shared" si="16"/>
        <v>30</v>
      </c>
      <c r="AN34" s="15">
        <f t="shared" si="17"/>
        <v>0.00033779826868405064</v>
      </c>
      <c r="AO34" s="24"/>
      <c r="AP34" s="14">
        <f t="shared" si="18"/>
        <v>30</v>
      </c>
      <c r="AR34" s="15">
        <f t="shared" si="19"/>
        <v>0.00037387381194157066</v>
      </c>
      <c r="AS34" s="24"/>
      <c r="AT34" s="14">
        <f t="shared" si="20"/>
        <v>30</v>
      </c>
      <c r="AV34" s="15">
        <f t="shared" si="21"/>
        <v>0.00037027887144213247</v>
      </c>
      <c r="AW34" s="24"/>
      <c r="AX34" s="14">
        <f t="shared" si="22"/>
        <v>30</v>
      </c>
      <c r="AZ34" s="15">
        <f t="shared" si="23"/>
        <v>0.00036675240599982645</v>
      </c>
      <c r="BA34" s="24"/>
      <c r="BB34" s="14">
        <f t="shared" si="24"/>
        <v>30</v>
      </c>
      <c r="BD34" s="15">
        <f t="shared" si="25"/>
        <v>0.0003850900262998178</v>
      </c>
      <c r="BE34" s="24"/>
    </row>
    <row r="35" spans="1:57" ht="12.75">
      <c r="A35" s="22" t="s">
        <v>26</v>
      </c>
      <c r="B35" s="167">
        <f>'Sample Breakeven '!B35</f>
        <v>100</v>
      </c>
      <c r="C35" s="143"/>
      <c r="D35" s="19"/>
      <c r="E35" s="83"/>
      <c r="F35" s="60">
        <f t="shared" si="0"/>
        <v>100</v>
      </c>
      <c r="G35" s="12"/>
      <c r="H35" s="46">
        <f t="shared" si="1"/>
        <v>0.0012225080199994216</v>
      </c>
      <c r="I35" s="24"/>
      <c r="J35" s="14">
        <f t="shared" si="2"/>
        <v>100</v>
      </c>
      <c r="L35" s="15">
        <f t="shared" si="3"/>
        <v>0.0011669394736358114</v>
      </c>
      <c r="M35" s="24"/>
      <c r="N35" s="14">
        <f t="shared" si="4"/>
        <v>100</v>
      </c>
      <c r="P35" s="15">
        <f t="shared" si="5"/>
        <v>0.001156426505404858</v>
      </c>
      <c r="Q35" s="25"/>
      <c r="R35" s="14">
        <f t="shared" si="6"/>
        <v>100</v>
      </c>
      <c r="T35" s="15">
        <f t="shared" si="7"/>
        <v>0.0011461012687494576</v>
      </c>
      <c r="U35" s="25"/>
      <c r="V35" s="14">
        <f t="shared" si="8"/>
        <v>100</v>
      </c>
      <c r="X35" s="15">
        <f t="shared" si="9"/>
        <v>0.0011259942289468354</v>
      </c>
      <c r="Y35" s="24"/>
      <c r="Z35" s="14">
        <f t="shared" si="10"/>
        <v>100</v>
      </c>
      <c r="AB35" s="15">
        <f t="shared" si="11"/>
        <v>0.001156426505404858</v>
      </c>
      <c r="AC35" s="24"/>
      <c r="AD35" s="14">
        <f t="shared" si="12"/>
        <v>100</v>
      </c>
      <c r="AF35" s="15">
        <f t="shared" si="13"/>
        <v>0.0012225080199994216</v>
      </c>
      <c r="AG35" s="24"/>
      <c r="AH35" s="14">
        <f t="shared" si="14"/>
        <v>100</v>
      </c>
      <c r="AJ35" s="15">
        <f t="shared" si="15"/>
        <v>0.0010269067367995142</v>
      </c>
      <c r="AK35" s="24"/>
      <c r="AL35" s="14">
        <f t="shared" si="16"/>
        <v>100</v>
      </c>
      <c r="AN35" s="15">
        <f t="shared" si="17"/>
        <v>0.0011259942289468354</v>
      </c>
      <c r="AO35" s="24"/>
      <c r="AP35" s="14">
        <f t="shared" si="18"/>
        <v>100</v>
      </c>
      <c r="AR35" s="15">
        <f t="shared" si="19"/>
        <v>0.0012462460398052356</v>
      </c>
      <c r="AS35" s="24"/>
      <c r="AT35" s="14">
        <f t="shared" si="20"/>
        <v>100</v>
      </c>
      <c r="AV35" s="15">
        <f t="shared" si="21"/>
        <v>0.0012342629048071082</v>
      </c>
      <c r="AW35" s="24"/>
      <c r="AX35" s="14">
        <f t="shared" si="22"/>
        <v>100</v>
      </c>
      <c r="AZ35" s="15">
        <f t="shared" si="23"/>
        <v>0.0012225080199994216</v>
      </c>
      <c r="BA35" s="24"/>
      <c r="BB35" s="14">
        <f t="shared" si="24"/>
        <v>100</v>
      </c>
      <c r="BD35" s="15">
        <f t="shared" si="25"/>
        <v>0.0012836334209993926</v>
      </c>
      <c r="BE35" s="24"/>
    </row>
    <row r="36" spans="1:57" ht="12.75">
      <c r="A36" s="22" t="s">
        <v>37</v>
      </c>
      <c r="B36" s="167">
        <f>'Sample Breakeven '!B36</f>
        <v>50</v>
      </c>
      <c r="C36" s="143"/>
      <c r="D36" s="19"/>
      <c r="E36" s="83"/>
      <c r="F36" s="60">
        <f t="shared" si="0"/>
        <v>50</v>
      </c>
      <c r="G36" s="12"/>
      <c r="H36" s="46">
        <f t="shared" si="1"/>
        <v>0.0006112540099997108</v>
      </c>
      <c r="I36" s="24"/>
      <c r="J36" s="14">
        <f t="shared" si="2"/>
        <v>50</v>
      </c>
      <c r="L36" s="15">
        <f t="shared" si="3"/>
        <v>0.0005834697368179057</v>
      </c>
      <c r="M36" s="24"/>
      <c r="N36" s="14">
        <f t="shared" si="4"/>
        <v>50</v>
      </c>
      <c r="P36" s="15">
        <f t="shared" si="5"/>
        <v>0.000578213252702429</v>
      </c>
      <c r="Q36" s="25"/>
      <c r="R36" s="14">
        <f t="shared" si="6"/>
        <v>50</v>
      </c>
      <c r="T36" s="15">
        <f t="shared" si="7"/>
        <v>0.0005730506343747288</v>
      </c>
      <c r="U36" s="25"/>
      <c r="V36" s="14">
        <f t="shared" si="8"/>
        <v>50</v>
      </c>
      <c r="X36" s="15">
        <f t="shared" si="9"/>
        <v>0.0005629971144734177</v>
      </c>
      <c r="Y36" s="24"/>
      <c r="Z36" s="14">
        <f t="shared" si="10"/>
        <v>50</v>
      </c>
      <c r="AB36" s="15">
        <f t="shared" si="11"/>
        <v>0.000578213252702429</v>
      </c>
      <c r="AC36" s="24"/>
      <c r="AD36" s="14">
        <f t="shared" si="12"/>
        <v>50</v>
      </c>
      <c r="AF36" s="15">
        <f t="shared" si="13"/>
        <v>0.0006112540099997108</v>
      </c>
      <c r="AG36" s="24"/>
      <c r="AH36" s="14">
        <f t="shared" si="14"/>
        <v>50</v>
      </c>
      <c r="AJ36" s="15">
        <f t="shared" si="15"/>
        <v>0.0005134533683997571</v>
      </c>
      <c r="AK36" s="24"/>
      <c r="AL36" s="14">
        <f t="shared" si="16"/>
        <v>50</v>
      </c>
      <c r="AN36" s="15">
        <f t="shared" si="17"/>
        <v>0.0005629971144734177</v>
      </c>
      <c r="AO36" s="24"/>
      <c r="AP36" s="14">
        <f t="shared" si="18"/>
        <v>50</v>
      </c>
      <c r="AR36" s="15">
        <f t="shared" si="19"/>
        <v>0.0006231230199026178</v>
      </c>
      <c r="AS36" s="24"/>
      <c r="AT36" s="14">
        <f t="shared" si="20"/>
        <v>50</v>
      </c>
      <c r="AV36" s="15">
        <f t="shared" si="21"/>
        <v>0.0006171314524035541</v>
      </c>
      <c r="AW36" s="24"/>
      <c r="AX36" s="14">
        <f t="shared" si="22"/>
        <v>50</v>
      </c>
      <c r="AZ36" s="15">
        <f t="shared" si="23"/>
        <v>0.0006112540099997108</v>
      </c>
      <c r="BA36" s="24"/>
      <c r="BB36" s="14">
        <f t="shared" si="24"/>
        <v>50</v>
      </c>
      <c r="BD36" s="15">
        <f t="shared" si="25"/>
        <v>0.0006418167104996963</v>
      </c>
      <c r="BE36" s="24"/>
    </row>
    <row r="37" spans="1:57" ht="12.75">
      <c r="A37" s="22" t="s">
        <v>98</v>
      </c>
      <c r="B37" s="167">
        <f>'Sample Breakeven '!B37</f>
        <v>100</v>
      </c>
      <c r="C37" s="143"/>
      <c r="D37" s="19"/>
      <c r="E37" s="83"/>
      <c r="F37" s="60">
        <f>B37</f>
        <v>100</v>
      </c>
      <c r="G37" s="12"/>
      <c r="H37" s="46">
        <f>F37/F$5</f>
        <v>0.0012225080199994216</v>
      </c>
      <c r="I37" s="24"/>
      <c r="J37" s="14">
        <f>F37</f>
        <v>100</v>
      </c>
      <c r="L37" s="15">
        <f>J37/J$5</f>
        <v>0.0011669394736358114</v>
      </c>
      <c r="M37" s="24"/>
      <c r="N37" s="14">
        <f>J37</f>
        <v>100</v>
      </c>
      <c r="P37" s="15">
        <f>N37/N$5</f>
        <v>0.001156426505404858</v>
      </c>
      <c r="Q37" s="25"/>
      <c r="R37" s="14">
        <f>N37</f>
        <v>100</v>
      </c>
      <c r="T37" s="15">
        <f>R37/R$5</f>
        <v>0.0011461012687494576</v>
      </c>
      <c r="U37" s="25"/>
      <c r="V37" s="14">
        <f>R37</f>
        <v>100</v>
      </c>
      <c r="X37" s="15">
        <f>V37/V$5</f>
        <v>0.0011259942289468354</v>
      </c>
      <c r="Y37" s="24"/>
      <c r="Z37" s="14">
        <f>V37</f>
        <v>100</v>
      </c>
      <c r="AB37" s="15">
        <f>Z37/Z$5</f>
        <v>0.001156426505404858</v>
      </c>
      <c r="AC37" s="24"/>
      <c r="AD37" s="14">
        <f>Z37</f>
        <v>100</v>
      </c>
      <c r="AF37" s="15">
        <f>AD37/AD$5</f>
        <v>0.0012225080199994216</v>
      </c>
      <c r="AG37" s="24"/>
      <c r="AH37" s="14">
        <f>AD37</f>
        <v>100</v>
      </c>
      <c r="AJ37" s="15">
        <f>AH37/AH$5</f>
        <v>0.0010269067367995142</v>
      </c>
      <c r="AK37" s="24"/>
      <c r="AL37" s="14">
        <f>AH37</f>
        <v>100</v>
      </c>
      <c r="AN37" s="15">
        <f>AL37/AL$5</f>
        <v>0.0011259942289468354</v>
      </c>
      <c r="AO37" s="24"/>
      <c r="AP37" s="14">
        <f>AL37</f>
        <v>100</v>
      </c>
      <c r="AR37" s="15">
        <f>AP37/AP$5</f>
        <v>0.0012462460398052356</v>
      </c>
      <c r="AS37" s="24"/>
      <c r="AT37" s="14">
        <f>AP37</f>
        <v>100</v>
      </c>
      <c r="AV37" s="15">
        <f>AT37/AT$5</f>
        <v>0.0012342629048071082</v>
      </c>
      <c r="AW37" s="24"/>
      <c r="AX37" s="14">
        <f>AT37</f>
        <v>100</v>
      </c>
      <c r="AZ37" s="15">
        <f>AX37/AX$5</f>
        <v>0.0012225080199994216</v>
      </c>
      <c r="BA37" s="24"/>
      <c r="BB37" s="14">
        <f>AX37</f>
        <v>100</v>
      </c>
      <c r="BD37" s="15">
        <f>BB37/BB$5</f>
        <v>0.0012836334209993926</v>
      </c>
      <c r="BE37" s="24"/>
    </row>
    <row r="38" spans="1:57" ht="12.75">
      <c r="A38" s="22" t="s">
        <v>29</v>
      </c>
      <c r="B38" s="167">
        <f>'Sample Breakeven '!B38</f>
        <v>100</v>
      </c>
      <c r="C38" s="143"/>
      <c r="D38" s="19"/>
      <c r="E38" s="83"/>
      <c r="F38" s="60">
        <f t="shared" si="0"/>
        <v>100</v>
      </c>
      <c r="G38" s="12"/>
      <c r="H38" s="46">
        <f t="shared" si="1"/>
        <v>0.0012225080199994216</v>
      </c>
      <c r="I38" s="24"/>
      <c r="J38" s="14">
        <f t="shared" si="2"/>
        <v>100</v>
      </c>
      <c r="L38" s="15">
        <f t="shared" si="3"/>
        <v>0.0011669394736358114</v>
      </c>
      <c r="M38" s="24"/>
      <c r="N38" s="14">
        <f t="shared" si="4"/>
        <v>100</v>
      </c>
      <c r="P38" s="15">
        <f t="shared" si="5"/>
        <v>0.001156426505404858</v>
      </c>
      <c r="Q38" s="25"/>
      <c r="R38" s="14">
        <f t="shared" si="6"/>
        <v>100</v>
      </c>
      <c r="T38" s="15">
        <f t="shared" si="7"/>
        <v>0.0011461012687494576</v>
      </c>
      <c r="U38" s="25"/>
      <c r="V38" s="14">
        <f t="shared" si="8"/>
        <v>100</v>
      </c>
      <c r="X38" s="15">
        <f t="shared" si="9"/>
        <v>0.0011259942289468354</v>
      </c>
      <c r="Y38" s="24"/>
      <c r="Z38" s="14">
        <f t="shared" si="10"/>
        <v>100</v>
      </c>
      <c r="AB38" s="15">
        <f t="shared" si="11"/>
        <v>0.001156426505404858</v>
      </c>
      <c r="AC38" s="24"/>
      <c r="AD38" s="14">
        <f t="shared" si="12"/>
        <v>100</v>
      </c>
      <c r="AF38" s="15">
        <f t="shared" si="13"/>
        <v>0.0012225080199994216</v>
      </c>
      <c r="AG38" s="24"/>
      <c r="AH38" s="14">
        <f t="shared" si="14"/>
        <v>100</v>
      </c>
      <c r="AJ38" s="15">
        <f t="shared" si="15"/>
        <v>0.0010269067367995142</v>
      </c>
      <c r="AK38" s="24"/>
      <c r="AL38" s="14">
        <f t="shared" si="16"/>
        <v>100</v>
      </c>
      <c r="AN38" s="15">
        <f t="shared" si="17"/>
        <v>0.0011259942289468354</v>
      </c>
      <c r="AO38" s="24"/>
      <c r="AP38" s="14">
        <f t="shared" si="18"/>
        <v>100</v>
      </c>
      <c r="AR38" s="15">
        <f t="shared" si="19"/>
        <v>0.0012462460398052356</v>
      </c>
      <c r="AS38" s="24"/>
      <c r="AT38" s="14">
        <f t="shared" si="20"/>
        <v>100</v>
      </c>
      <c r="AV38" s="15">
        <f t="shared" si="21"/>
        <v>0.0012342629048071082</v>
      </c>
      <c r="AW38" s="24"/>
      <c r="AX38" s="14">
        <f t="shared" si="22"/>
        <v>100</v>
      </c>
      <c r="AZ38" s="15">
        <f t="shared" si="23"/>
        <v>0.0012225080199994216</v>
      </c>
      <c r="BA38" s="24"/>
      <c r="BB38" s="14">
        <f t="shared" si="24"/>
        <v>100</v>
      </c>
      <c r="BD38" s="15">
        <f t="shared" si="25"/>
        <v>0.0012836334209993926</v>
      </c>
      <c r="BE38" s="24"/>
    </row>
    <row r="39" spans="1:57" ht="12.75">
      <c r="A39" s="22" t="s">
        <v>30</v>
      </c>
      <c r="B39" s="167"/>
      <c r="C39" s="143"/>
      <c r="D39" s="19">
        <f>'Sample Breakeven '!D39</f>
        <v>0.0355</v>
      </c>
      <c r="E39" s="83"/>
      <c r="F39" s="60">
        <f>H39*F$5</f>
        <v>2903.866430260048</v>
      </c>
      <c r="G39" s="12"/>
      <c r="H39" s="46">
        <f>D39</f>
        <v>0.0355</v>
      </c>
      <c r="I39" s="24"/>
      <c r="J39" s="14">
        <f>L39*J$5</f>
        <v>3042.1457840819553</v>
      </c>
      <c r="L39" s="15">
        <f>H39</f>
        <v>0.0355</v>
      </c>
      <c r="M39" s="24"/>
      <c r="N39" s="14">
        <f>P39*N$5</f>
        <v>3069.801654846337</v>
      </c>
      <c r="P39" s="15">
        <f>L39</f>
        <v>0.0355</v>
      </c>
      <c r="Q39" s="25"/>
      <c r="R39" s="14">
        <f>T39*R$5</f>
        <v>3097.457525610718</v>
      </c>
      <c r="T39" s="15">
        <f>P39</f>
        <v>0.0355</v>
      </c>
      <c r="U39" s="25"/>
      <c r="V39" s="14">
        <f>X39*V$5</f>
        <v>3152.769267139481</v>
      </c>
      <c r="X39" s="15">
        <f>T39</f>
        <v>0.0355</v>
      </c>
      <c r="Y39" s="24"/>
      <c r="Z39" s="14">
        <f>AB39*Z$5</f>
        <v>3069.801654846337</v>
      </c>
      <c r="AB39" s="15">
        <f>X39</f>
        <v>0.0355</v>
      </c>
      <c r="AC39" s="24"/>
      <c r="AD39" s="14">
        <f>AF39*AD$5</f>
        <v>2903.866430260048</v>
      </c>
      <c r="AF39" s="15">
        <f>AB39</f>
        <v>0.0355</v>
      </c>
      <c r="AG39" s="24"/>
      <c r="AH39" s="14">
        <f>AJ39*AH$5</f>
        <v>3456.983845547676</v>
      </c>
      <c r="AJ39" s="15">
        <f>AF39</f>
        <v>0.0355</v>
      </c>
      <c r="AK39" s="24"/>
      <c r="AL39" s="14">
        <f>AN39*AL$5</f>
        <v>3152.769267139481</v>
      </c>
      <c r="AN39" s="15">
        <f>AJ39</f>
        <v>0.0355</v>
      </c>
      <c r="AO39" s="24"/>
      <c r="AP39" s="14">
        <f>AR39*AP$5</f>
        <v>2848.5546887312853</v>
      </c>
      <c r="AR39" s="15">
        <f>AN39</f>
        <v>0.0355</v>
      </c>
      <c r="AS39" s="24"/>
      <c r="AT39" s="14">
        <f>AV39*AT$5</f>
        <v>2876.210559495667</v>
      </c>
      <c r="AV39" s="15">
        <f>AR39</f>
        <v>0.0355</v>
      </c>
      <c r="AW39" s="24"/>
      <c r="AX39" s="14">
        <f>AZ39*AX$5</f>
        <v>2903.866430260048</v>
      </c>
      <c r="AZ39" s="15">
        <f>AV39</f>
        <v>0.0355</v>
      </c>
      <c r="BA39" s="24"/>
      <c r="BB39" s="14">
        <f>BD39*BB$5</f>
        <v>2765.587076438141</v>
      </c>
      <c r="BD39" s="15">
        <f>AZ39</f>
        <v>0.0355</v>
      </c>
      <c r="BE39" s="24"/>
    </row>
    <row r="40" spans="1:57" ht="12.75">
      <c r="A40" s="22" t="s">
        <v>49</v>
      </c>
      <c r="B40" s="167">
        <f>'Sample Breakeven '!B40</f>
        <v>410</v>
      </c>
      <c r="C40" s="142" t="s">
        <v>36</v>
      </c>
      <c r="D40" s="19"/>
      <c r="E40" s="83"/>
      <c r="F40" s="60">
        <f aca="true" t="shared" si="26" ref="F40:F45">B40</f>
        <v>410</v>
      </c>
      <c r="G40" s="12"/>
      <c r="H40" s="46">
        <f aca="true" t="shared" si="27" ref="H40:H46">F40/F$5</f>
        <v>0.005012282881997628</v>
      </c>
      <c r="I40" s="24"/>
      <c r="J40" s="14">
        <f aca="true" t="shared" si="28" ref="J40:J45">F40</f>
        <v>410</v>
      </c>
      <c r="K40" s="12"/>
      <c r="L40" s="46">
        <f aca="true" t="shared" si="29" ref="L40:L46">J40/J$5</f>
        <v>0.004784451841906827</v>
      </c>
      <c r="M40" s="24"/>
      <c r="N40" s="60">
        <f aca="true" t="shared" si="30" ref="N40:N45">J40</f>
        <v>410</v>
      </c>
      <c r="O40" s="12"/>
      <c r="P40" s="46">
        <f aca="true" t="shared" si="31" ref="P40:P46">N40/N$5</f>
        <v>0.004741348672159918</v>
      </c>
      <c r="Q40" s="61"/>
      <c r="R40" s="60">
        <f aca="true" t="shared" si="32" ref="R40:R45">N40</f>
        <v>410</v>
      </c>
      <c r="S40" s="12"/>
      <c r="T40" s="46">
        <f aca="true" t="shared" si="33" ref="T40:T46">R40/R$5</f>
        <v>0.004699015201872776</v>
      </c>
      <c r="U40" s="25"/>
      <c r="V40" s="14">
        <f aca="true" t="shared" si="34" ref="V40:V45">R40</f>
        <v>410</v>
      </c>
      <c r="W40" s="12"/>
      <c r="X40" s="46">
        <f aca="true" t="shared" si="35" ref="X40:X46">V40/V$5</f>
        <v>0.004616576338682025</v>
      </c>
      <c r="Y40" s="24"/>
      <c r="Z40" s="14">
        <f aca="true" t="shared" si="36" ref="Z40:Z45">V40</f>
        <v>410</v>
      </c>
      <c r="AA40" s="12"/>
      <c r="AB40" s="46">
        <f aca="true" t="shared" si="37" ref="AB40:AB46">Z40/Z$5</f>
        <v>0.004741348672159918</v>
      </c>
      <c r="AC40" s="24"/>
      <c r="AD40" s="14">
        <f aca="true" t="shared" si="38" ref="AD40:AD45">Z40</f>
        <v>410</v>
      </c>
      <c r="AE40" s="12"/>
      <c r="AF40" s="46">
        <f aca="true" t="shared" si="39" ref="AF40:AF46">AD40/AD$5</f>
        <v>0.005012282881997628</v>
      </c>
      <c r="AG40" s="24"/>
      <c r="AH40" s="14">
        <f aca="true" t="shared" si="40" ref="AH40:AH45">AD40</f>
        <v>410</v>
      </c>
      <c r="AI40" s="12"/>
      <c r="AJ40" s="46">
        <f aca="true" t="shared" si="41" ref="AJ40:AJ46">AH40/AH$5</f>
        <v>0.004210317620878008</v>
      </c>
      <c r="AK40" s="24"/>
      <c r="AL40" s="14">
        <f aca="true" t="shared" si="42" ref="AL40:AL45">AH40</f>
        <v>410</v>
      </c>
      <c r="AM40" s="12"/>
      <c r="AN40" s="46">
        <f aca="true" t="shared" si="43" ref="AN40:AN46">AL40/AL$5</f>
        <v>0.004616576338682025</v>
      </c>
      <c r="AO40" s="24"/>
      <c r="AP40" s="14">
        <f aca="true" t="shared" si="44" ref="AP40:AP45">AL40</f>
        <v>410</v>
      </c>
      <c r="AQ40" s="12"/>
      <c r="AR40" s="46">
        <f aca="true" t="shared" si="45" ref="AR40:AR46">AP40/AP$5</f>
        <v>0.005109608763201465</v>
      </c>
      <c r="AS40" s="24"/>
      <c r="AT40" s="14">
        <f aca="true" t="shared" si="46" ref="AT40:AT45">AP40</f>
        <v>410</v>
      </c>
      <c r="AU40" s="12"/>
      <c r="AV40" s="46">
        <f aca="true" t="shared" si="47" ref="AV40:AV46">AT40/AT$5</f>
        <v>0.005060477909709144</v>
      </c>
      <c r="AW40" s="24"/>
      <c r="AX40" s="14">
        <f aca="true" t="shared" si="48" ref="AX40:AX45">AT40</f>
        <v>410</v>
      </c>
      <c r="AY40" s="12"/>
      <c r="AZ40" s="46">
        <f aca="true" t="shared" si="49" ref="AZ40:AZ46">AX40/AX$5</f>
        <v>0.005012282881997628</v>
      </c>
      <c r="BA40" s="24"/>
      <c r="BB40" s="14">
        <f aca="true" t="shared" si="50" ref="BB40:BB45">AX40</f>
        <v>410</v>
      </c>
      <c r="BC40" s="12"/>
      <c r="BD40" s="46">
        <f aca="true" t="shared" si="51" ref="BD40:BD46">BB40/BB$5</f>
        <v>0.0052628970260975095</v>
      </c>
      <c r="BE40" s="24"/>
    </row>
    <row r="41" spans="1:57" ht="12.75">
      <c r="A41" s="45" t="s">
        <v>38</v>
      </c>
      <c r="B41" s="167">
        <f>'Sample Breakeven '!B41</f>
        <v>375</v>
      </c>
      <c r="C41" s="144"/>
      <c r="D41" s="19"/>
      <c r="E41" s="83"/>
      <c r="F41" s="60">
        <f t="shared" si="26"/>
        <v>375</v>
      </c>
      <c r="G41" s="12"/>
      <c r="H41" s="46">
        <f t="shared" si="27"/>
        <v>0.004584405074997831</v>
      </c>
      <c r="I41" s="24"/>
      <c r="J41" s="60">
        <f t="shared" si="28"/>
        <v>375</v>
      </c>
      <c r="K41" s="12"/>
      <c r="L41" s="46">
        <f t="shared" si="29"/>
        <v>0.004376023026134292</v>
      </c>
      <c r="M41" s="24"/>
      <c r="N41" s="60">
        <f t="shared" si="30"/>
        <v>375</v>
      </c>
      <c r="O41" s="12"/>
      <c r="P41" s="46">
        <f t="shared" si="31"/>
        <v>0.0043365993952682175</v>
      </c>
      <c r="Q41" s="61"/>
      <c r="R41" s="60">
        <f t="shared" si="32"/>
        <v>375</v>
      </c>
      <c r="S41" s="12"/>
      <c r="T41" s="46">
        <f t="shared" si="33"/>
        <v>0.0042978797578104655</v>
      </c>
      <c r="U41" s="25"/>
      <c r="V41" s="60">
        <f t="shared" si="34"/>
        <v>375</v>
      </c>
      <c r="W41" s="12"/>
      <c r="X41" s="46">
        <f t="shared" si="35"/>
        <v>0.004222478358550633</v>
      </c>
      <c r="Y41" s="24"/>
      <c r="Z41" s="60">
        <f t="shared" si="36"/>
        <v>375</v>
      </c>
      <c r="AA41" s="12"/>
      <c r="AB41" s="46">
        <f t="shared" si="37"/>
        <v>0.0043365993952682175</v>
      </c>
      <c r="AC41" s="24"/>
      <c r="AD41" s="60">
        <f t="shared" si="38"/>
        <v>375</v>
      </c>
      <c r="AE41" s="12"/>
      <c r="AF41" s="46">
        <f t="shared" si="39"/>
        <v>0.004584405074997831</v>
      </c>
      <c r="AG41" s="24"/>
      <c r="AH41" s="60">
        <f t="shared" si="40"/>
        <v>375</v>
      </c>
      <c r="AI41" s="12"/>
      <c r="AJ41" s="46">
        <f t="shared" si="41"/>
        <v>0.003850900262998178</v>
      </c>
      <c r="AK41" s="24"/>
      <c r="AL41" s="60">
        <f t="shared" si="42"/>
        <v>375</v>
      </c>
      <c r="AM41" s="12"/>
      <c r="AN41" s="46">
        <f t="shared" si="43"/>
        <v>0.004222478358550633</v>
      </c>
      <c r="AO41" s="24"/>
      <c r="AP41" s="60">
        <f t="shared" si="44"/>
        <v>375</v>
      </c>
      <c r="AQ41" s="12"/>
      <c r="AR41" s="46">
        <f t="shared" si="45"/>
        <v>0.004673422649269633</v>
      </c>
      <c r="AS41" s="24"/>
      <c r="AT41" s="60">
        <f t="shared" si="46"/>
        <v>375</v>
      </c>
      <c r="AU41" s="12"/>
      <c r="AV41" s="46">
        <f t="shared" si="47"/>
        <v>0.004628485893026656</v>
      </c>
      <c r="AW41" s="24"/>
      <c r="AX41" s="60">
        <f t="shared" si="48"/>
        <v>375</v>
      </c>
      <c r="AY41" s="12"/>
      <c r="AZ41" s="46">
        <f t="shared" si="49"/>
        <v>0.004584405074997831</v>
      </c>
      <c r="BA41" s="24"/>
      <c r="BB41" s="60">
        <f t="shared" si="50"/>
        <v>375</v>
      </c>
      <c r="BC41" s="12"/>
      <c r="BD41" s="46">
        <f t="shared" si="51"/>
        <v>0.004813625328747722</v>
      </c>
      <c r="BE41" s="24"/>
    </row>
    <row r="42" spans="1:57" ht="12.75">
      <c r="A42" s="45" t="s">
        <v>39</v>
      </c>
      <c r="B42" s="167">
        <f>'Sample Breakeven '!B42</f>
        <v>850</v>
      </c>
      <c r="C42" s="144"/>
      <c r="D42" s="19"/>
      <c r="E42" s="83"/>
      <c r="F42" s="60">
        <f t="shared" si="26"/>
        <v>850</v>
      </c>
      <c r="G42" s="12"/>
      <c r="H42" s="46">
        <f t="shared" si="27"/>
        <v>0.010391318169995082</v>
      </c>
      <c r="I42" s="24"/>
      <c r="J42" s="14">
        <f t="shared" si="28"/>
        <v>850</v>
      </c>
      <c r="K42" s="12"/>
      <c r="L42" s="46">
        <f t="shared" si="29"/>
        <v>0.009918985525904396</v>
      </c>
      <c r="M42" s="24"/>
      <c r="N42" s="60">
        <f t="shared" si="30"/>
        <v>850</v>
      </c>
      <c r="O42" s="12"/>
      <c r="P42" s="46">
        <f t="shared" si="31"/>
        <v>0.009829625295941294</v>
      </c>
      <c r="Q42" s="61"/>
      <c r="R42" s="60">
        <f t="shared" si="32"/>
        <v>850</v>
      </c>
      <c r="S42" s="12"/>
      <c r="T42" s="46">
        <f t="shared" si="33"/>
        <v>0.00974186078437039</v>
      </c>
      <c r="U42" s="25"/>
      <c r="V42" s="14">
        <f t="shared" si="34"/>
        <v>850</v>
      </c>
      <c r="W42" s="12"/>
      <c r="X42" s="46">
        <f t="shared" si="35"/>
        <v>0.009570950946048101</v>
      </c>
      <c r="Y42" s="24"/>
      <c r="Z42" s="14">
        <f t="shared" si="36"/>
        <v>850</v>
      </c>
      <c r="AA42" s="12"/>
      <c r="AB42" s="46">
        <f t="shared" si="37"/>
        <v>0.009829625295941294</v>
      </c>
      <c r="AC42" s="24"/>
      <c r="AD42" s="14">
        <f t="shared" si="38"/>
        <v>850</v>
      </c>
      <c r="AE42" s="12"/>
      <c r="AF42" s="46">
        <f t="shared" si="39"/>
        <v>0.010391318169995082</v>
      </c>
      <c r="AG42" s="24"/>
      <c r="AH42" s="14">
        <f t="shared" si="40"/>
        <v>850</v>
      </c>
      <c r="AI42" s="12"/>
      <c r="AJ42" s="46">
        <f t="shared" si="41"/>
        <v>0.00872870726279587</v>
      </c>
      <c r="AK42" s="24"/>
      <c r="AL42" s="14">
        <f t="shared" si="42"/>
        <v>850</v>
      </c>
      <c r="AM42" s="12"/>
      <c r="AN42" s="46">
        <f t="shared" si="43"/>
        <v>0.009570950946048101</v>
      </c>
      <c r="AO42" s="24"/>
      <c r="AP42" s="14">
        <f t="shared" si="44"/>
        <v>850</v>
      </c>
      <c r="AQ42" s="12"/>
      <c r="AR42" s="46">
        <f t="shared" si="45"/>
        <v>0.010593091338344502</v>
      </c>
      <c r="AS42" s="24"/>
      <c r="AT42" s="14">
        <f t="shared" si="46"/>
        <v>850</v>
      </c>
      <c r="AU42" s="12"/>
      <c r="AV42" s="46">
        <f t="shared" si="47"/>
        <v>0.01049123469086042</v>
      </c>
      <c r="AW42" s="24"/>
      <c r="AX42" s="14">
        <f t="shared" si="48"/>
        <v>850</v>
      </c>
      <c r="AY42" s="12"/>
      <c r="AZ42" s="46">
        <f t="shared" si="49"/>
        <v>0.010391318169995082</v>
      </c>
      <c r="BA42" s="24"/>
      <c r="BB42" s="14">
        <f t="shared" si="50"/>
        <v>850</v>
      </c>
      <c r="BC42" s="12"/>
      <c r="BD42" s="46">
        <f t="shared" si="51"/>
        <v>0.010910884078494837</v>
      </c>
      <c r="BE42" s="24"/>
    </row>
    <row r="43" spans="1:57" ht="12.75">
      <c r="A43" s="45" t="s">
        <v>40</v>
      </c>
      <c r="B43" s="167">
        <f>'Sample Breakeven '!B43</f>
        <v>50</v>
      </c>
      <c r="C43" s="144"/>
      <c r="D43" s="19"/>
      <c r="E43" s="83"/>
      <c r="F43" s="60">
        <f t="shared" si="26"/>
        <v>50</v>
      </c>
      <c r="G43" s="12"/>
      <c r="H43" s="46">
        <f t="shared" si="27"/>
        <v>0.0006112540099997108</v>
      </c>
      <c r="I43" s="24"/>
      <c r="J43" s="14">
        <f t="shared" si="28"/>
        <v>50</v>
      </c>
      <c r="K43" s="12"/>
      <c r="L43" s="46">
        <f t="shared" si="29"/>
        <v>0.0005834697368179057</v>
      </c>
      <c r="M43" s="24"/>
      <c r="N43" s="60">
        <f t="shared" si="30"/>
        <v>50</v>
      </c>
      <c r="O43" s="12"/>
      <c r="P43" s="46">
        <f t="shared" si="31"/>
        <v>0.000578213252702429</v>
      </c>
      <c r="Q43" s="24"/>
      <c r="R43" s="60">
        <f t="shared" si="32"/>
        <v>50</v>
      </c>
      <c r="S43" s="12"/>
      <c r="T43" s="46">
        <f t="shared" si="33"/>
        <v>0.0005730506343747288</v>
      </c>
      <c r="U43" s="25"/>
      <c r="V43" s="14">
        <f t="shared" si="34"/>
        <v>50</v>
      </c>
      <c r="W43" s="12"/>
      <c r="X43" s="46">
        <f t="shared" si="35"/>
        <v>0.0005629971144734177</v>
      </c>
      <c r="Y43" s="24"/>
      <c r="Z43" s="14">
        <f t="shared" si="36"/>
        <v>50</v>
      </c>
      <c r="AA43" s="12"/>
      <c r="AB43" s="46">
        <f t="shared" si="37"/>
        <v>0.000578213252702429</v>
      </c>
      <c r="AC43" s="24"/>
      <c r="AD43" s="14">
        <f t="shared" si="38"/>
        <v>50</v>
      </c>
      <c r="AE43" s="12"/>
      <c r="AF43" s="46">
        <f t="shared" si="39"/>
        <v>0.0006112540099997108</v>
      </c>
      <c r="AG43" s="24"/>
      <c r="AH43" s="14">
        <f t="shared" si="40"/>
        <v>50</v>
      </c>
      <c r="AI43" s="12"/>
      <c r="AJ43" s="46">
        <f t="shared" si="41"/>
        <v>0.0005134533683997571</v>
      </c>
      <c r="AK43" s="24"/>
      <c r="AL43" s="14">
        <f t="shared" si="42"/>
        <v>50</v>
      </c>
      <c r="AM43" s="12"/>
      <c r="AN43" s="46">
        <f t="shared" si="43"/>
        <v>0.0005629971144734177</v>
      </c>
      <c r="AO43" s="24"/>
      <c r="AP43" s="14">
        <f t="shared" si="44"/>
        <v>50</v>
      </c>
      <c r="AQ43" s="12"/>
      <c r="AR43" s="46">
        <f t="shared" si="45"/>
        <v>0.0006231230199026178</v>
      </c>
      <c r="AS43" s="24"/>
      <c r="AT43" s="14">
        <f t="shared" si="46"/>
        <v>50</v>
      </c>
      <c r="AU43" s="12"/>
      <c r="AV43" s="46">
        <f t="shared" si="47"/>
        <v>0.0006171314524035541</v>
      </c>
      <c r="AW43" s="24"/>
      <c r="AX43" s="14">
        <f t="shared" si="48"/>
        <v>50</v>
      </c>
      <c r="AY43" s="12"/>
      <c r="AZ43" s="46">
        <f t="shared" si="49"/>
        <v>0.0006112540099997108</v>
      </c>
      <c r="BA43" s="24"/>
      <c r="BB43" s="14">
        <f t="shared" si="50"/>
        <v>50</v>
      </c>
      <c r="BC43" s="12"/>
      <c r="BD43" s="46">
        <f t="shared" si="51"/>
        <v>0.0006418167104996963</v>
      </c>
      <c r="BE43" s="24"/>
    </row>
    <row r="44" spans="1:57" ht="12.75">
      <c r="A44" s="44" t="s">
        <v>28</v>
      </c>
      <c r="B44" s="167">
        <f>'Sample Breakeven '!B44</f>
        <v>30</v>
      </c>
      <c r="C44" s="142" t="s">
        <v>36</v>
      </c>
      <c r="D44" s="19"/>
      <c r="E44" s="83"/>
      <c r="F44" s="60">
        <f t="shared" si="26"/>
        <v>30</v>
      </c>
      <c r="G44" s="12"/>
      <c r="H44" s="46">
        <f t="shared" si="27"/>
        <v>0.00036675240599982645</v>
      </c>
      <c r="I44" s="24"/>
      <c r="J44" s="14">
        <f t="shared" si="28"/>
        <v>30</v>
      </c>
      <c r="K44" s="12"/>
      <c r="L44" s="46">
        <f t="shared" si="29"/>
        <v>0.0003500818420907434</v>
      </c>
      <c r="M44" s="24"/>
      <c r="N44" s="60">
        <f t="shared" si="30"/>
        <v>30</v>
      </c>
      <c r="O44" s="12"/>
      <c r="P44" s="46">
        <f t="shared" si="31"/>
        <v>0.00034692795162145744</v>
      </c>
      <c r="Q44" s="24"/>
      <c r="R44" s="60">
        <f t="shared" si="32"/>
        <v>30</v>
      </c>
      <c r="S44" s="12"/>
      <c r="T44" s="46">
        <f t="shared" si="33"/>
        <v>0.00034383038062483725</v>
      </c>
      <c r="U44" s="25"/>
      <c r="V44" s="14">
        <f t="shared" si="34"/>
        <v>30</v>
      </c>
      <c r="W44" s="12"/>
      <c r="X44" s="46">
        <f t="shared" si="35"/>
        <v>0.00033779826868405064</v>
      </c>
      <c r="Y44" s="24"/>
      <c r="Z44" s="14">
        <f t="shared" si="36"/>
        <v>30</v>
      </c>
      <c r="AA44" s="12"/>
      <c r="AB44" s="46">
        <f t="shared" si="37"/>
        <v>0.00034692795162145744</v>
      </c>
      <c r="AC44" s="24"/>
      <c r="AD44" s="14">
        <f t="shared" si="38"/>
        <v>30</v>
      </c>
      <c r="AE44" s="12"/>
      <c r="AF44" s="46">
        <f t="shared" si="39"/>
        <v>0.00036675240599982645</v>
      </c>
      <c r="AG44" s="24"/>
      <c r="AH44" s="14">
        <f t="shared" si="40"/>
        <v>30</v>
      </c>
      <c r="AI44" s="12"/>
      <c r="AJ44" s="46">
        <f t="shared" si="41"/>
        <v>0.00030807202103985427</v>
      </c>
      <c r="AK44" s="24"/>
      <c r="AL44" s="14">
        <f t="shared" si="42"/>
        <v>30</v>
      </c>
      <c r="AM44" s="12"/>
      <c r="AN44" s="46">
        <f t="shared" si="43"/>
        <v>0.00033779826868405064</v>
      </c>
      <c r="AO44" s="24"/>
      <c r="AP44" s="14">
        <f t="shared" si="44"/>
        <v>30</v>
      </c>
      <c r="AQ44" s="12"/>
      <c r="AR44" s="46">
        <f t="shared" si="45"/>
        <v>0.00037387381194157066</v>
      </c>
      <c r="AS44" s="24"/>
      <c r="AT44" s="14">
        <f t="shared" si="46"/>
        <v>30</v>
      </c>
      <c r="AU44" s="12"/>
      <c r="AV44" s="46">
        <f t="shared" si="47"/>
        <v>0.00037027887144213247</v>
      </c>
      <c r="AW44" s="24"/>
      <c r="AX44" s="14">
        <f t="shared" si="48"/>
        <v>30</v>
      </c>
      <c r="AY44" s="12"/>
      <c r="AZ44" s="46">
        <f t="shared" si="49"/>
        <v>0.00036675240599982645</v>
      </c>
      <c r="BA44" s="24"/>
      <c r="BB44" s="14">
        <f t="shared" si="50"/>
        <v>30</v>
      </c>
      <c r="BC44" s="12"/>
      <c r="BD44" s="46">
        <f t="shared" si="51"/>
        <v>0.0003850900262998178</v>
      </c>
      <c r="BE44" s="24"/>
    </row>
    <row r="45" spans="1:57" ht="12.75">
      <c r="A45" s="44" t="s">
        <v>27</v>
      </c>
      <c r="B45" s="167">
        <f>'Sample Breakeven '!B45</f>
        <v>25</v>
      </c>
      <c r="C45" s="142" t="s">
        <v>36</v>
      </c>
      <c r="D45" s="19"/>
      <c r="E45" s="83"/>
      <c r="F45" s="60">
        <f t="shared" si="26"/>
        <v>25</v>
      </c>
      <c r="G45" s="12"/>
      <c r="H45" s="46">
        <f t="shared" si="27"/>
        <v>0.0003056270049998554</v>
      </c>
      <c r="I45" s="24"/>
      <c r="J45" s="14">
        <f t="shared" si="28"/>
        <v>25</v>
      </c>
      <c r="K45" s="12"/>
      <c r="L45" s="46">
        <f t="shared" si="29"/>
        <v>0.00029173486840895286</v>
      </c>
      <c r="M45" s="24"/>
      <c r="N45" s="60">
        <f t="shared" si="30"/>
        <v>25</v>
      </c>
      <c r="O45" s="12"/>
      <c r="P45" s="46">
        <f t="shared" si="31"/>
        <v>0.0002891066263512145</v>
      </c>
      <c r="Q45" s="24"/>
      <c r="R45" s="60">
        <f t="shared" si="32"/>
        <v>25</v>
      </c>
      <c r="S45" s="12"/>
      <c r="T45" s="46">
        <f t="shared" si="33"/>
        <v>0.0002865253171873644</v>
      </c>
      <c r="U45" s="25"/>
      <c r="V45" s="14">
        <f t="shared" si="34"/>
        <v>25</v>
      </c>
      <c r="W45" s="12"/>
      <c r="X45" s="46">
        <f t="shared" si="35"/>
        <v>0.00028149855723670885</v>
      </c>
      <c r="Y45" s="24"/>
      <c r="Z45" s="14">
        <f t="shared" si="36"/>
        <v>25</v>
      </c>
      <c r="AA45" s="12"/>
      <c r="AB45" s="46">
        <f t="shared" si="37"/>
        <v>0.0002891066263512145</v>
      </c>
      <c r="AC45" s="24"/>
      <c r="AD45" s="14">
        <f t="shared" si="38"/>
        <v>25</v>
      </c>
      <c r="AE45" s="12"/>
      <c r="AF45" s="46">
        <f t="shared" si="39"/>
        <v>0.0003056270049998554</v>
      </c>
      <c r="AG45" s="24"/>
      <c r="AH45" s="14">
        <f t="shared" si="40"/>
        <v>25</v>
      </c>
      <c r="AI45" s="12"/>
      <c r="AJ45" s="46">
        <f t="shared" si="41"/>
        <v>0.00025672668419987854</v>
      </c>
      <c r="AK45" s="24"/>
      <c r="AL45" s="14">
        <f t="shared" si="42"/>
        <v>25</v>
      </c>
      <c r="AM45" s="12"/>
      <c r="AN45" s="46">
        <f t="shared" si="43"/>
        <v>0.00028149855723670885</v>
      </c>
      <c r="AO45" s="24"/>
      <c r="AP45" s="14">
        <f t="shared" si="44"/>
        <v>25</v>
      </c>
      <c r="AQ45" s="12"/>
      <c r="AR45" s="46">
        <f t="shared" si="45"/>
        <v>0.0003115615099513089</v>
      </c>
      <c r="AS45" s="24"/>
      <c r="AT45" s="14">
        <f t="shared" si="46"/>
        <v>25</v>
      </c>
      <c r="AU45" s="12"/>
      <c r="AV45" s="46">
        <f t="shared" si="47"/>
        <v>0.00030856572620177705</v>
      </c>
      <c r="AW45" s="24"/>
      <c r="AX45" s="14">
        <f t="shared" si="48"/>
        <v>25</v>
      </c>
      <c r="AY45" s="12"/>
      <c r="AZ45" s="46">
        <f t="shared" si="49"/>
        <v>0.0003056270049998554</v>
      </c>
      <c r="BA45" s="24"/>
      <c r="BB45" s="14">
        <f t="shared" si="50"/>
        <v>25</v>
      </c>
      <c r="BC45" s="12"/>
      <c r="BD45" s="46">
        <f t="shared" si="51"/>
        <v>0.00032090835524984816</v>
      </c>
      <c r="BE45" s="24"/>
    </row>
    <row r="46" spans="1:57" ht="12.75">
      <c r="A46" s="125" t="s">
        <v>54</v>
      </c>
      <c r="B46" s="171"/>
      <c r="C46" s="87"/>
      <c r="D46" s="88"/>
      <c r="E46" s="83"/>
      <c r="F46" s="92">
        <f>SUM(F31:F45)</f>
        <v>5263.866430260048</v>
      </c>
      <c r="G46" s="93"/>
      <c r="H46" s="94">
        <f t="shared" si="27"/>
        <v>0.06435118927198634</v>
      </c>
      <c r="I46" s="24"/>
      <c r="J46" s="92">
        <f>SUM(J31:J45)</f>
        <v>5402.145784081955</v>
      </c>
      <c r="K46" s="93"/>
      <c r="L46" s="94">
        <f t="shared" si="29"/>
        <v>0.06303977157780513</v>
      </c>
      <c r="M46" s="24"/>
      <c r="N46" s="92">
        <f>SUM(N31:N45)</f>
        <v>5429.8016548463365</v>
      </c>
      <c r="O46" s="93"/>
      <c r="P46" s="94">
        <f t="shared" si="31"/>
        <v>0.06279166552755465</v>
      </c>
      <c r="Q46" s="24"/>
      <c r="R46" s="92">
        <f>SUM(R31:R45)</f>
        <v>5457.457525610718</v>
      </c>
      <c r="S46" s="93"/>
      <c r="T46" s="94">
        <f t="shared" si="33"/>
        <v>0.0625479899424872</v>
      </c>
      <c r="U46" s="25"/>
      <c r="V46" s="92">
        <f>SUM(V31:V45)</f>
        <v>5512.769267139482</v>
      </c>
      <c r="W46" s="93"/>
      <c r="X46" s="94">
        <f t="shared" si="35"/>
        <v>0.062073463803145316</v>
      </c>
      <c r="Y46" s="24"/>
      <c r="Z46" s="92">
        <f>SUM(Z31:Z45)</f>
        <v>5429.8016548463365</v>
      </c>
      <c r="AA46" s="93"/>
      <c r="AB46" s="94">
        <f t="shared" si="37"/>
        <v>0.06279166552755465</v>
      </c>
      <c r="AC46" s="24"/>
      <c r="AD46" s="92">
        <f>SUM(AD31:AD45)</f>
        <v>5263.866430260048</v>
      </c>
      <c r="AE46" s="93"/>
      <c r="AF46" s="94">
        <f t="shared" si="39"/>
        <v>0.06435118927198634</v>
      </c>
      <c r="AG46" s="24"/>
      <c r="AH46" s="92">
        <f>SUM(AH31:AH45)</f>
        <v>5816.9838455476765</v>
      </c>
      <c r="AI46" s="93"/>
      <c r="AJ46" s="94">
        <f t="shared" si="41"/>
        <v>0.059734998988468534</v>
      </c>
      <c r="AK46" s="24"/>
      <c r="AL46" s="92">
        <f>SUM(AL31:AL45)</f>
        <v>5512.769267139482</v>
      </c>
      <c r="AM46" s="93"/>
      <c r="AN46" s="94">
        <f t="shared" si="43"/>
        <v>0.062073463803145316</v>
      </c>
      <c r="AO46" s="24"/>
      <c r="AP46" s="92">
        <f>SUM(AP31:AP45)</f>
        <v>5208.554688731285</v>
      </c>
      <c r="AQ46" s="93"/>
      <c r="AR46" s="94">
        <f t="shared" si="45"/>
        <v>0.06491140653940355</v>
      </c>
      <c r="AS46" s="24"/>
      <c r="AT46" s="92">
        <f>SUM(AT31:AT45)</f>
        <v>5236.2105594956665</v>
      </c>
      <c r="AU46" s="93"/>
      <c r="AV46" s="94">
        <f t="shared" si="47"/>
        <v>0.06462860455344775</v>
      </c>
      <c r="AW46" s="24"/>
      <c r="AX46" s="92">
        <f>SUM(AX31:AX45)</f>
        <v>5263.866430260048</v>
      </c>
      <c r="AY46" s="93"/>
      <c r="AZ46" s="94">
        <f t="shared" si="49"/>
        <v>0.06435118927198634</v>
      </c>
      <c r="BA46" s="24"/>
      <c r="BB46" s="92">
        <f>SUM(BB31:BB45)</f>
        <v>5125.587076438142</v>
      </c>
      <c r="BC46" s="93"/>
      <c r="BD46" s="94">
        <f t="shared" si="51"/>
        <v>0.06579374873558567</v>
      </c>
      <c r="BE46" s="24"/>
    </row>
    <row r="47" spans="1:57" ht="15">
      <c r="A47" s="44" t="s">
        <v>66</v>
      </c>
      <c r="B47" s="172">
        <f>'Sample Breakeven '!B47</f>
        <v>0</v>
      </c>
      <c r="C47" s="142" t="s">
        <v>36</v>
      </c>
      <c r="D47" s="19"/>
      <c r="E47" s="83"/>
      <c r="F47" s="60">
        <f>B47</f>
        <v>0</v>
      </c>
      <c r="G47" s="12"/>
      <c r="H47" s="46">
        <f>F47/F$5</f>
        <v>0</v>
      </c>
      <c r="I47" s="24"/>
      <c r="J47" s="14">
        <f>F47</f>
        <v>0</v>
      </c>
      <c r="K47" s="12"/>
      <c r="L47" s="46">
        <f>J47/J$5</f>
        <v>0</v>
      </c>
      <c r="M47" s="24"/>
      <c r="N47" s="60">
        <f>J47</f>
        <v>0</v>
      </c>
      <c r="O47" s="12"/>
      <c r="P47" s="46">
        <f>N47/N$5</f>
        <v>0</v>
      </c>
      <c r="Q47" s="24"/>
      <c r="R47" s="60">
        <f>N47</f>
        <v>0</v>
      </c>
      <c r="S47" s="12"/>
      <c r="T47" s="46">
        <f>R47/R$5</f>
        <v>0</v>
      </c>
      <c r="U47" s="25"/>
      <c r="V47" s="14">
        <f>R47</f>
        <v>0</v>
      </c>
      <c r="W47" s="12"/>
      <c r="X47" s="46">
        <f aca="true" t="shared" si="52" ref="X47:X54">V47/V$5</f>
        <v>0</v>
      </c>
      <c r="Y47" s="24"/>
      <c r="Z47" s="14">
        <f>V47</f>
        <v>0</v>
      </c>
      <c r="AA47" s="12"/>
      <c r="AB47" s="46">
        <f aca="true" t="shared" si="53" ref="AB47:AB54">Z47/Z$5</f>
        <v>0</v>
      </c>
      <c r="AC47" s="24"/>
      <c r="AD47" s="14">
        <f>Z47</f>
        <v>0</v>
      </c>
      <c r="AE47" s="12"/>
      <c r="AF47" s="46">
        <f aca="true" t="shared" si="54" ref="AF47:AF54">AD47/AD$5</f>
        <v>0</v>
      </c>
      <c r="AG47" s="24"/>
      <c r="AH47" s="14">
        <f>AD47</f>
        <v>0</v>
      </c>
      <c r="AI47" s="12"/>
      <c r="AJ47" s="46">
        <f aca="true" t="shared" si="55" ref="AJ47:AJ54">AH47/AH$5</f>
        <v>0</v>
      </c>
      <c r="AK47" s="24"/>
      <c r="AL47" s="14">
        <f>AH47</f>
        <v>0</v>
      </c>
      <c r="AM47" s="12"/>
      <c r="AN47" s="46">
        <f aca="true" t="shared" si="56" ref="AN47:AN54">AL47/AL$5</f>
        <v>0</v>
      </c>
      <c r="AO47" s="24"/>
      <c r="AP47" s="14">
        <f>AL47</f>
        <v>0</v>
      </c>
      <c r="AQ47" s="12"/>
      <c r="AR47" s="46">
        <f aca="true" t="shared" si="57" ref="AR47:AR54">AP47/AP$5</f>
        <v>0</v>
      </c>
      <c r="AS47" s="24"/>
      <c r="AT47" s="14">
        <f>AP47</f>
        <v>0</v>
      </c>
      <c r="AU47" s="12"/>
      <c r="AV47" s="46">
        <f aca="true" t="shared" si="58" ref="AV47:AV54">AT47/AT$5</f>
        <v>0</v>
      </c>
      <c r="AW47" s="24"/>
      <c r="AX47" s="14">
        <f>AT47</f>
        <v>0</v>
      </c>
      <c r="AY47" s="12"/>
      <c r="AZ47" s="46">
        <f aca="true" t="shared" si="59" ref="AZ47:AZ54">AX47/AX$5</f>
        <v>0</v>
      </c>
      <c r="BA47" s="24"/>
      <c r="BB47" s="14">
        <f>AX47</f>
        <v>0</v>
      </c>
      <c r="BC47" s="12"/>
      <c r="BD47" s="46">
        <f aca="true" t="shared" si="60" ref="BD47:BD54">BB47/BB$5</f>
        <v>0</v>
      </c>
      <c r="BE47" s="24"/>
    </row>
    <row r="48" spans="1:57" ht="12.75">
      <c r="A48" s="45" t="s">
        <v>2</v>
      </c>
      <c r="B48" s="167">
        <f>'Sample Breakeven '!B48</f>
        <v>250</v>
      </c>
      <c r="C48" s="143"/>
      <c r="D48" s="19"/>
      <c r="E48" s="83"/>
      <c r="F48" s="60">
        <f aca="true" t="shared" si="61" ref="F48:F54">B48</f>
        <v>250</v>
      </c>
      <c r="G48" s="12"/>
      <c r="H48" s="46">
        <f aca="true" t="shared" si="62" ref="H48:H54">F48/F$5</f>
        <v>0.0030562700499985537</v>
      </c>
      <c r="I48" s="24"/>
      <c r="J48" s="14">
        <f aca="true" t="shared" si="63" ref="J48:J54">F48</f>
        <v>250</v>
      </c>
      <c r="K48" s="12"/>
      <c r="L48" s="46">
        <f aca="true" t="shared" si="64" ref="L48:L54">J48/J$5</f>
        <v>0.0029173486840895282</v>
      </c>
      <c r="M48" s="24"/>
      <c r="N48" s="60">
        <f aca="true" t="shared" si="65" ref="N48:N54">J48</f>
        <v>250</v>
      </c>
      <c r="O48" s="12"/>
      <c r="P48" s="46">
        <f aca="true" t="shared" si="66" ref="P48:P54">N48/N$5</f>
        <v>0.002891066263512145</v>
      </c>
      <c r="Q48" s="24"/>
      <c r="R48" s="60">
        <f aca="true" t="shared" si="67" ref="R48:R54">N48</f>
        <v>250</v>
      </c>
      <c r="S48" s="12"/>
      <c r="T48" s="46">
        <f aca="true" t="shared" si="68" ref="T48:T54">R48/R$5</f>
        <v>0.0028652531718736437</v>
      </c>
      <c r="U48" s="25"/>
      <c r="V48" s="14">
        <f aca="true" t="shared" si="69" ref="V48:V54">R48</f>
        <v>250</v>
      </c>
      <c r="W48" s="12"/>
      <c r="X48" s="46">
        <f t="shared" si="52"/>
        <v>0.0028149855723670885</v>
      </c>
      <c r="Y48" s="24"/>
      <c r="Z48" s="14">
        <f aca="true" t="shared" si="70" ref="Z48:Z54">V48</f>
        <v>250</v>
      </c>
      <c r="AA48" s="12"/>
      <c r="AB48" s="46">
        <f t="shared" si="53"/>
        <v>0.002891066263512145</v>
      </c>
      <c r="AC48" s="24"/>
      <c r="AD48" s="14">
        <f aca="true" t="shared" si="71" ref="AD48:AD54">Z48</f>
        <v>250</v>
      </c>
      <c r="AE48" s="12"/>
      <c r="AF48" s="46">
        <f t="shared" si="54"/>
        <v>0.0030562700499985537</v>
      </c>
      <c r="AG48" s="24"/>
      <c r="AH48" s="14">
        <f aca="true" t="shared" si="72" ref="AH48:AH54">AD48</f>
        <v>250</v>
      </c>
      <c r="AI48" s="12"/>
      <c r="AJ48" s="46">
        <f t="shared" si="55"/>
        <v>0.0025672668419987853</v>
      </c>
      <c r="AK48" s="24"/>
      <c r="AL48" s="14">
        <f aca="true" t="shared" si="73" ref="AL48:AL54">AH48</f>
        <v>250</v>
      </c>
      <c r="AM48" s="12"/>
      <c r="AN48" s="46">
        <f t="shared" si="56"/>
        <v>0.0028149855723670885</v>
      </c>
      <c r="AO48" s="24"/>
      <c r="AP48" s="14">
        <f aca="true" t="shared" si="74" ref="AP48:AP54">AL48</f>
        <v>250</v>
      </c>
      <c r="AQ48" s="12"/>
      <c r="AR48" s="46">
        <f t="shared" si="57"/>
        <v>0.0031156150995130887</v>
      </c>
      <c r="AS48" s="24"/>
      <c r="AT48" s="14">
        <f aca="true" t="shared" si="75" ref="AT48:AT54">AP48</f>
        <v>250</v>
      </c>
      <c r="AU48" s="12"/>
      <c r="AV48" s="46">
        <f t="shared" si="58"/>
        <v>0.0030856572620177707</v>
      </c>
      <c r="AW48" s="24"/>
      <c r="AX48" s="14">
        <f aca="true" t="shared" si="76" ref="AX48:AX54">AT48</f>
        <v>250</v>
      </c>
      <c r="AY48" s="12"/>
      <c r="AZ48" s="46">
        <f t="shared" si="59"/>
        <v>0.0030562700499985537</v>
      </c>
      <c r="BA48" s="24"/>
      <c r="BB48" s="14">
        <f aca="true" t="shared" si="77" ref="BB48:BB54">AX48</f>
        <v>250</v>
      </c>
      <c r="BC48" s="12"/>
      <c r="BD48" s="46">
        <f t="shared" si="60"/>
        <v>0.0032090835524984816</v>
      </c>
      <c r="BE48" s="24"/>
    </row>
    <row r="49" spans="1:57" ht="12.75">
      <c r="A49" s="44" t="s">
        <v>14</v>
      </c>
      <c r="B49" s="167">
        <f>'Sample Breakeven '!B49</f>
        <v>2800</v>
      </c>
      <c r="C49" s="143"/>
      <c r="D49" s="19"/>
      <c r="E49" s="83"/>
      <c r="F49" s="60">
        <f t="shared" si="61"/>
        <v>2800</v>
      </c>
      <c r="G49" s="12"/>
      <c r="H49" s="46">
        <f t="shared" si="62"/>
        <v>0.0342302245599838</v>
      </c>
      <c r="I49" s="24"/>
      <c r="J49" s="14">
        <f t="shared" si="63"/>
        <v>2800</v>
      </c>
      <c r="K49" s="12"/>
      <c r="L49" s="46">
        <f t="shared" si="64"/>
        <v>0.03267430526180272</v>
      </c>
      <c r="M49" s="24"/>
      <c r="N49" s="60">
        <f t="shared" si="65"/>
        <v>2800</v>
      </c>
      <c r="O49" s="12"/>
      <c r="P49" s="46">
        <f t="shared" si="66"/>
        <v>0.03237994215133603</v>
      </c>
      <c r="Q49" s="24"/>
      <c r="R49" s="60">
        <f t="shared" si="67"/>
        <v>2800</v>
      </c>
      <c r="S49" s="12"/>
      <c r="T49" s="46">
        <f t="shared" si="68"/>
        <v>0.03209083552498481</v>
      </c>
      <c r="U49" s="25"/>
      <c r="V49" s="14">
        <f t="shared" si="69"/>
        <v>2800</v>
      </c>
      <c r="W49" s="12"/>
      <c r="X49" s="46">
        <f t="shared" si="52"/>
        <v>0.03152783841051139</v>
      </c>
      <c r="Y49" s="24"/>
      <c r="Z49" s="14">
        <f t="shared" si="70"/>
        <v>2800</v>
      </c>
      <c r="AA49" s="12"/>
      <c r="AB49" s="46">
        <f t="shared" si="53"/>
        <v>0.03237994215133603</v>
      </c>
      <c r="AC49" s="24"/>
      <c r="AD49" s="14">
        <f t="shared" si="71"/>
        <v>2800</v>
      </c>
      <c r="AE49" s="12"/>
      <c r="AF49" s="46">
        <f t="shared" si="54"/>
        <v>0.0342302245599838</v>
      </c>
      <c r="AG49" s="24"/>
      <c r="AH49" s="14">
        <f t="shared" si="72"/>
        <v>2800</v>
      </c>
      <c r="AI49" s="12"/>
      <c r="AJ49" s="46">
        <f t="shared" si="55"/>
        <v>0.028753388630386397</v>
      </c>
      <c r="AK49" s="24"/>
      <c r="AL49" s="14">
        <f t="shared" si="73"/>
        <v>2800</v>
      </c>
      <c r="AM49" s="12"/>
      <c r="AN49" s="46">
        <f t="shared" si="56"/>
        <v>0.03152783841051139</v>
      </c>
      <c r="AO49" s="24"/>
      <c r="AP49" s="14">
        <f t="shared" si="74"/>
        <v>2800</v>
      </c>
      <c r="AQ49" s="12"/>
      <c r="AR49" s="46">
        <f t="shared" si="57"/>
        <v>0.03489488911454659</v>
      </c>
      <c r="AS49" s="24"/>
      <c r="AT49" s="14">
        <f t="shared" si="75"/>
        <v>2800</v>
      </c>
      <c r="AU49" s="12"/>
      <c r="AV49" s="46">
        <f t="shared" si="58"/>
        <v>0.03455936133459903</v>
      </c>
      <c r="AW49" s="24"/>
      <c r="AX49" s="14">
        <f t="shared" si="76"/>
        <v>2800</v>
      </c>
      <c r="AY49" s="12"/>
      <c r="AZ49" s="46">
        <f t="shared" si="59"/>
        <v>0.0342302245599838</v>
      </c>
      <c r="BA49" s="24"/>
      <c r="BB49" s="14">
        <f t="shared" si="77"/>
        <v>2800</v>
      </c>
      <c r="BC49" s="12"/>
      <c r="BD49" s="46">
        <f t="shared" si="60"/>
        <v>0.035941735787982994</v>
      </c>
      <c r="BE49" s="24"/>
    </row>
    <row r="50" spans="1:57" ht="12.75">
      <c r="A50" s="44" t="s">
        <v>17</v>
      </c>
      <c r="B50" s="167">
        <f>'Sample Breakeven '!B50</f>
        <v>600</v>
      </c>
      <c r="C50" s="143"/>
      <c r="D50" s="19"/>
      <c r="E50" s="83"/>
      <c r="F50" s="60">
        <f t="shared" si="61"/>
        <v>600</v>
      </c>
      <c r="G50" s="12"/>
      <c r="H50" s="46">
        <f t="shared" si="62"/>
        <v>0.007335048119996529</v>
      </c>
      <c r="I50" s="24"/>
      <c r="J50" s="14">
        <f t="shared" si="63"/>
        <v>600</v>
      </c>
      <c r="K50" s="12"/>
      <c r="L50" s="46">
        <f t="shared" si="64"/>
        <v>0.007001636841814868</v>
      </c>
      <c r="M50" s="24"/>
      <c r="N50" s="60">
        <f t="shared" si="65"/>
        <v>600</v>
      </c>
      <c r="O50" s="12"/>
      <c r="P50" s="46">
        <f t="shared" si="66"/>
        <v>0.006938559032429148</v>
      </c>
      <c r="Q50" s="24"/>
      <c r="R50" s="60">
        <f t="shared" si="67"/>
        <v>600</v>
      </c>
      <c r="S50" s="12"/>
      <c r="T50" s="46">
        <f t="shared" si="68"/>
        <v>0.006876607612496745</v>
      </c>
      <c r="U50" s="25"/>
      <c r="V50" s="14">
        <f t="shared" si="69"/>
        <v>600</v>
      </c>
      <c r="W50" s="12"/>
      <c r="X50" s="46">
        <f t="shared" si="52"/>
        <v>0.006755965373681012</v>
      </c>
      <c r="Y50" s="24"/>
      <c r="Z50" s="14">
        <f t="shared" si="70"/>
        <v>600</v>
      </c>
      <c r="AA50" s="12"/>
      <c r="AB50" s="46">
        <f t="shared" si="53"/>
        <v>0.006938559032429148</v>
      </c>
      <c r="AC50" s="24"/>
      <c r="AD50" s="14">
        <f t="shared" si="71"/>
        <v>600</v>
      </c>
      <c r="AE50" s="12"/>
      <c r="AF50" s="46">
        <f t="shared" si="54"/>
        <v>0.007335048119996529</v>
      </c>
      <c r="AG50" s="24"/>
      <c r="AH50" s="14">
        <f t="shared" si="72"/>
        <v>600</v>
      </c>
      <c r="AI50" s="12"/>
      <c r="AJ50" s="46">
        <f t="shared" si="55"/>
        <v>0.0061614404207970845</v>
      </c>
      <c r="AK50" s="24"/>
      <c r="AL50" s="14">
        <f t="shared" si="73"/>
        <v>600</v>
      </c>
      <c r="AM50" s="12"/>
      <c r="AN50" s="46">
        <f t="shared" si="56"/>
        <v>0.006755965373681012</v>
      </c>
      <c r="AO50" s="24"/>
      <c r="AP50" s="14">
        <f t="shared" si="74"/>
        <v>600</v>
      </c>
      <c r="AQ50" s="12"/>
      <c r="AR50" s="46">
        <f t="shared" si="57"/>
        <v>0.007477476238831413</v>
      </c>
      <c r="AS50" s="24"/>
      <c r="AT50" s="14">
        <f t="shared" si="75"/>
        <v>600</v>
      </c>
      <c r="AU50" s="12"/>
      <c r="AV50" s="46">
        <f t="shared" si="58"/>
        <v>0.00740557742884265</v>
      </c>
      <c r="AW50" s="24"/>
      <c r="AX50" s="14">
        <f t="shared" si="76"/>
        <v>600</v>
      </c>
      <c r="AY50" s="12"/>
      <c r="AZ50" s="46">
        <f t="shared" si="59"/>
        <v>0.007335048119996529</v>
      </c>
      <c r="BA50" s="24"/>
      <c r="BB50" s="14">
        <f t="shared" si="77"/>
        <v>600</v>
      </c>
      <c r="BC50" s="12"/>
      <c r="BD50" s="46">
        <f t="shared" si="60"/>
        <v>0.007701800525996356</v>
      </c>
      <c r="BE50" s="24"/>
    </row>
    <row r="51" spans="1:57" ht="12.75">
      <c r="A51" s="22" t="s">
        <v>67</v>
      </c>
      <c r="B51" s="167">
        <f>'Sample Breakeven '!B51</f>
        <v>1800</v>
      </c>
      <c r="C51" s="143"/>
      <c r="D51" s="19"/>
      <c r="E51" s="83"/>
      <c r="F51" s="60">
        <f t="shared" si="61"/>
        <v>1800</v>
      </c>
      <c r="G51" s="12"/>
      <c r="H51" s="46">
        <f>F51/F$5</f>
        <v>0.022005144359989588</v>
      </c>
      <c r="I51" s="24"/>
      <c r="J51" s="14">
        <f t="shared" si="63"/>
        <v>1800</v>
      </c>
      <c r="K51" s="12"/>
      <c r="L51" s="46">
        <f>J51/J$5</f>
        <v>0.021004910525444603</v>
      </c>
      <c r="M51" s="24"/>
      <c r="N51" s="60">
        <f t="shared" si="65"/>
        <v>1800</v>
      </c>
      <c r="O51" s="12"/>
      <c r="P51" s="46">
        <f>N51/N$5</f>
        <v>0.020815677097287447</v>
      </c>
      <c r="Q51" s="24"/>
      <c r="R51" s="60">
        <f t="shared" si="67"/>
        <v>1800</v>
      </c>
      <c r="S51" s="12"/>
      <c r="T51" s="46">
        <f>R51/R$5</f>
        <v>0.020629822837490236</v>
      </c>
      <c r="U51" s="25"/>
      <c r="V51" s="14">
        <f t="shared" si="69"/>
        <v>1800</v>
      </c>
      <c r="W51" s="12"/>
      <c r="X51" s="46">
        <f t="shared" si="52"/>
        <v>0.020267896121043037</v>
      </c>
      <c r="Y51" s="24"/>
      <c r="Z51" s="14">
        <f t="shared" si="70"/>
        <v>1800</v>
      </c>
      <c r="AA51" s="12"/>
      <c r="AB51" s="46">
        <f t="shared" si="53"/>
        <v>0.020815677097287447</v>
      </c>
      <c r="AC51" s="24"/>
      <c r="AD51" s="14">
        <f t="shared" si="71"/>
        <v>1800</v>
      </c>
      <c r="AE51" s="12"/>
      <c r="AF51" s="46">
        <f t="shared" si="54"/>
        <v>0.022005144359989588</v>
      </c>
      <c r="AG51" s="24"/>
      <c r="AH51" s="14">
        <f t="shared" si="72"/>
        <v>1800</v>
      </c>
      <c r="AI51" s="12"/>
      <c r="AJ51" s="46">
        <f t="shared" si="55"/>
        <v>0.018484321262391256</v>
      </c>
      <c r="AK51" s="24"/>
      <c r="AL51" s="14">
        <f t="shared" si="73"/>
        <v>1800</v>
      </c>
      <c r="AM51" s="12"/>
      <c r="AN51" s="46">
        <f t="shared" si="56"/>
        <v>0.020267896121043037</v>
      </c>
      <c r="AO51" s="24"/>
      <c r="AP51" s="14">
        <f t="shared" si="74"/>
        <v>1800</v>
      </c>
      <c r="AQ51" s="12"/>
      <c r="AR51" s="46">
        <f t="shared" si="57"/>
        <v>0.02243242871649424</v>
      </c>
      <c r="AS51" s="24"/>
      <c r="AT51" s="14">
        <f t="shared" si="75"/>
        <v>1800</v>
      </c>
      <c r="AU51" s="12"/>
      <c r="AV51" s="46">
        <f t="shared" si="58"/>
        <v>0.022216732286527947</v>
      </c>
      <c r="AW51" s="24"/>
      <c r="AX51" s="14">
        <f t="shared" si="76"/>
        <v>1800</v>
      </c>
      <c r="AY51" s="12"/>
      <c r="AZ51" s="46">
        <f t="shared" si="59"/>
        <v>0.022005144359989588</v>
      </c>
      <c r="BA51" s="24"/>
      <c r="BB51" s="14">
        <f t="shared" si="77"/>
        <v>1800</v>
      </c>
      <c r="BC51" s="12"/>
      <c r="BD51" s="46">
        <f t="shared" si="60"/>
        <v>0.023105401577989067</v>
      </c>
      <c r="BE51" s="24"/>
    </row>
    <row r="52" spans="1:57" ht="12.75">
      <c r="A52" s="1" t="s">
        <v>3</v>
      </c>
      <c r="B52" s="167">
        <f>'Sample Breakeven '!B52</f>
        <v>450</v>
      </c>
      <c r="C52" s="143"/>
      <c r="D52" s="19"/>
      <c r="E52" s="83"/>
      <c r="F52" s="60">
        <f t="shared" si="61"/>
        <v>450</v>
      </c>
      <c r="G52" s="12"/>
      <c r="H52" s="46">
        <f t="shared" si="62"/>
        <v>0.005501286089997397</v>
      </c>
      <c r="I52" s="24"/>
      <c r="J52" s="14">
        <f t="shared" si="63"/>
        <v>450</v>
      </c>
      <c r="L52" s="15">
        <f t="shared" si="64"/>
        <v>0.005251227631361151</v>
      </c>
      <c r="M52" s="24"/>
      <c r="N52" s="14">
        <f t="shared" si="65"/>
        <v>450</v>
      </c>
      <c r="P52" s="15">
        <f t="shared" si="66"/>
        <v>0.005203919274321862</v>
      </c>
      <c r="Q52" s="24"/>
      <c r="R52" s="14">
        <f t="shared" si="67"/>
        <v>450</v>
      </c>
      <c r="T52" s="15">
        <f t="shared" si="68"/>
        <v>0.005157455709372559</v>
      </c>
      <c r="U52" s="25"/>
      <c r="V52" s="14">
        <f t="shared" si="69"/>
        <v>450</v>
      </c>
      <c r="X52" s="15">
        <f t="shared" si="52"/>
        <v>0.005066974030260759</v>
      </c>
      <c r="Y52" s="24"/>
      <c r="Z52" s="14">
        <f t="shared" si="70"/>
        <v>450</v>
      </c>
      <c r="AB52" s="15">
        <f t="shared" si="53"/>
        <v>0.005203919274321862</v>
      </c>
      <c r="AC52" s="24"/>
      <c r="AD52" s="14">
        <f t="shared" si="71"/>
        <v>450</v>
      </c>
      <c r="AF52" s="15">
        <f t="shared" si="54"/>
        <v>0.005501286089997397</v>
      </c>
      <c r="AG52" s="24"/>
      <c r="AH52" s="14">
        <f t="shared" si="72"/>
        <v>450</v>
      </c>
      <c r="AJ52" s="15">
        <f t="shared" si="55"/>
        <v>0.004621080315597814</v>
      </c>
      <c r="AK52" s="24"/>
      <c r="AL52" s="14">
        <f t="shared" si="73"/>
        <v>450</v>
      </c>
      <c r="AN52" s="15">
        <f t="shared" si="56"/>
        <v>0.005066974030260759</v>
      </c>
      <c r="AO52" s="24"/>
      <c r="AP52" s="14">
        <f t="shared" si="74"/>
        <v>450</v>
      </c>
      <c r="AR52" s="15">
        <f t="shared" si="57"/>
        <v>0.00560810717912356</v>
      </c>
      <c r="AS52" s="24"/>
      <c r="AT52" s="14">
        <f t="shared" si="75"/>
        <v>450</v>
      </c>
      <c r="AV52" s="15">
        <f t="shared" si="58"/>
        <v>0.005554183071631987</v>
      </c>
      <c r="AW52" s="24"/>
      <c r="AX52" s="14">
        <f t="shared" si="76"/>
        <v>450</v>
      </c>
      <c r="AZ52" s="15">
        <f t="shared" si="59"/>
        <v>0.005501286089997397</v>
      </c>
      <c r="BA52" s="24"/>
      <c r="BB52" s="14">
        <f t="shared" si="77"/>
        <v>450</v>
      </c>
      <c r="BD52" s="15">
        <f t="shared" si="60"/>
        <v>0.005776350394497267</v>
      </c>
      <c r="BE52" s="24"/>
    </row>
    <row r="53" spans="1:57" ht="12.75">
      <c r="A53" s="22" t="s">
        <v>25</v>
      </c>
      <c r="B53" s="167">
        <f>'Sample Breakeven '!B53</f>
        <v>100</v>
      </c>
      <c r="C53" s="143"/>
      <c r="D53" s="19"/>
      <c r="E53" s="83"/>
      <c r="F53" s="14">
        <f t="shared" si="61"/>
        <v>100</v>
      </c>
      <c r="H53" s="46">
        <f t="shared" si="62"/>
        <v>0.0012225080199994216</v>
      </c>
      <c r="I53" s="24"/>
      <c r="J53" s="14">
        <f t="shared" si="63"/>
        <v>100</v>
      </c>
      <c r="L53" s="15">
        <f t="shared" si="64"/>
        <v>0.0011669394736358114</v>
      </c>
      <c r="M53" s="24"/>
      <c r="N53" s="14">
        <f t="shared" si="65"/>
        <v>100</v>
      </c>
      <c r="P53" s="15">
        <f t="shared" si="66"/>
        <v>0.001156426505404858</v>
      </c>
      <c r="Q53" s="24"/>
      <c r="R53" s="14">
        <f t="shared" si="67"/>
        <v>100</v>
      </c>
      <c r="T53" s="15">
        <f t="shared" si="68"/>
        <v>0.0011461012687494576</v>
      </c>
      <c r="U53" s="25"/>
      <c r="V53" s="14">
        <f t="shared" si="69"/>
        <v>100</v>
      </c>
      <c r="X53" s="15">
        <f t="shared" si="52"/>
        <v>0.0011259942289468354</v>
      </c>
      <c r="Y53" s="24"/>
      <c r="Z53" s="14">
        <f t="shared" si="70"/>
        <v>100</v>
      </c>
      <c r="AB53" s="15">
        <f t="shared" si="53"/>
        <v>0.001156426505404858</v>
      </c>
      <c r="AC53" s="24"/>
      <c r="AD53" s="14">
        <f t="shared" si="71"/>
        <v>100</v>
      </c>
      <c r="AF53" s="15">
        <f t="shared" si="54"/>
        <v>0.0012225080199994216</v>
      </c>
      <c r="AG53" s="24"/>
      <c r="AH53" s="14">
        <f t="shared" si="72"/>
        <v>100</v>
      </c>
      <c r="AJ53" s="15">
        <f t="shared" si="55"/>
        <v>0.0010269067367995142</v>
      </c>
      <c r="AK53" s="24"/>
      <c r="AL53" s="14">
        <f t="shared" si="73"/>
        <v>100</v>
      </c>
      <c r="AN53" s="15">
        <f t="shared" si="56"/>
        <v>0.0011259942289468354</v>
      </c>
      <c r="AO53" s="24"/>
      <c r="AP53" s="14">
        <f t="shared" si="74"/>
        <v>100</v>
      </c>
      <c r="AR53" s="15">
        <f t="shared" si="57"/>
        <v>0.0012462460398052356</v>
      </c>
      <c r="AS53" s="24"/>
      <c r="AT53" s="14">
        <f t="shared" si="75"/>
        <v>100</v>
      </c>
      <c r="AV53" s="15">
        <f t="shared" si="58"/>
        <v>0.0012342629048071082</v>
      </c>
      <c r="AW53" s="24"/>
      <c r="AX53" s="14">
        <f t="shared" si="76"/>
        <v>100</v>
      </c>
      <c r="AZ53" s="15">
        <f t="shared" si="59"/>
        <v>0.0012225080199994216</v>
      </c>
      <c r="BA53" s="24"/>
      <c r="BB53" s="14">
        <f t="shared" si="77"/>
        <v>100</v>
      </c>
      <c r="BD53" s="15">
        <f t="shared" si="60"/>
        <v>0.0012836334209993926</v>
      </c>
      <c r="BE53" s="24"/>
    </row>
    <row r="54" spans="1:57" ht="12.75">
      <c r="A54" s="22" t="s">
        <v>24</v>
      </c>
      <c r="B54" s="167">
        <f>'Sample Breakeven '!B54</f>
        <v>100</v>
      </c>
      <c r="C54" s="143"/>
      <c r="D54" s="19"/>
      <c r="E54" s="83"/>
      <c r="F54" s="14">
        <f t="shared" si="61"/>
        <v>100</v>
      </c>
      <c r="H54" s="46">
        <f t="shared" si="62"/>
        <v>0.0012225080199994216</v>
      </c>
      <c r="I54" s="24"/>
      <c r="J54" s="14">
        <f t="shared" si="63"/>
        <v>100</v>
      </c>
      <c r="L54" s="15">
        <f t="shared" si="64"/>
        <v>0.0011669394736358114</v>
      </c>
      <c r="M54" s="24"/>
      <c r="N54" s="14">
        <f t="shared" si="65"/>
        <v>100</v>
      </c>
      <c r="P54" s="15">
        <f t="shared" si="66"/>
        <v>0.001156426505404858</v>
      </c>
      <c r="Q54" s="24"/>
      <c r="R54" s="14">
        <f t="shared" si="67"/>
        <v>100</v>
      </c>
      <c r="T54" s="15">
        <f t="shared" si="68"/>
        <v>0.0011461012687494576</v>
      </c>
      <c r="U54" s="25"/>
      <c r="V54" s="14">
        <f t="shared" si="69"/>
        <v>100</v>
      </c>
      <c r="X54" s="15">
        <f t="shared" si="52"/>
        <v>0.0011259942289468354</v>
      </c>
      <c r="Y54" s="24"/>
      <c r="Z54" s="14">
        <f t="shared" si="70"/>
        <v>100</v>
      </c>
      <c r="AB54" s="15">
        <f t="shared" si="53"/>
        <v>0.001156426505404858</v>
      </c>
      <c r="AC54" s="24"/>
      <c r="AD54" s="14">
        <f t="shared" si="71"/>
        <v>100</v>
      </c>
      <c r="AF54" s="15">
        <f t="shared" si="54"/>
        <v>0.0012225080199994216</v>
      </c>
      <c r="AG54" s="24"/>
      <c r="AH54" s="14">
        <f t="shared" si="72"/>
        <v>100</v>
      </c>
      <c r="AJ54" s="15">
        <f t="shared" si="55"/>
        <v>0.0010269067367995142</v>
      </c>
      <c r="AK54" s="24"/>
      <c r="AL54" s="14">
        <f t="shared" si="73"/>
        <v>100</v>
      </c>
      <c r="AN54" s="15">
        <f t="shared" si="56"/>
        <v>0.0011259942289468354</v>
      </c>
      <c r="AO54" s="24"/>
      <c r="AP54" s="14">
        <f t="shared" si="74"/>
        <v>100</v>
      </c>
      <c r="AR54" s="15">
        <f t="shared" si="57"/>
        <v>0.0012462460398052356</v>
      </c>
      <c r="AS54" s="24"/>
      <c r="AT54" s="14">
        <f t="shared" si="75"/>
        <v>100</v>
      </c>
      <c r="AV54" s="15">
        <f t="shared" si="58"/>
        <v>0.0012342629048071082</v>
      </c>
      <c r="AW54" s="24"/>
      <c r="AX54" s="14">
        <f t="shared" si="76"/>
        <v>100</v>
      </c>
      <c r="AZ54" s="15">
        <f t="shared" si="59"/>
        <v>0.0012225080199994216</v>
      </c>
      <c r="BA54" s="24"/>
      <c r="BB54" s="14">
        <f t="shared" si="77"/>
        <v>100</v>
      </c>
      <c r="BD54" s="15">
        <f t="shared" si="60"/>
        <v>0.0012836334209993926</v>
      </c>
      <c r="BE54" s="24"/>
    </row>
    <row r="55" spans="1:57" ht="12.75">
      <c r="A55" s="1" t="s">
        <v>6</v>
      </c>
      <c r="B55" s="167"/>
      <c r="C55" s="143"/>
      <c r="D55" s="19">
        <f>'Sample Breakeven '!D55</f>
        <v>0.003</v>
      </c>
      <c r="E55" s="83"/>
      <c r="F55" s="14">
        <f>H55*F$5</f>
        <v>245.39716312056748</v>
      </c>
      <c r="H55" s="46">
        <f>D55</f>
        <v>0.003</v>
      </c>
      <c r="I55" s="24"/>
      <c r="J55" s="14">
        <f>L55*J$5</f>
        <v>257.082742316785</v>
      </c>
      <c r="L55" s="15">
        <f>H55</f>
        <v>0.003</v>
      </c>
      <c r="M55" s="24"/>
      <c r="N55" s="14">
        <f>P55*N$5</f>
        <v>259.4198581560285</v>
      </c>
      <c r="P55" s="15">
        <f>L55</f>
        <v>0.003</v>
      </c>
      <c r="Q55" s="24"/>
      <c r="R55" s="14">
        <f>T55*R$5</f>
        <v>261.756973995272</v>
      </c>
      <c r="T55" s="15">
        <f>P55</f>
        <v>0.003</v>
      </c>
      <c r="U55" s="25"/>
      <c r="V55" s="14">
        <f>X55*V$5</f>
        <v>266.431205673759</v>
      </c>
      <c r="X55" s="15">
        <f>T55</f>
        <v>0.003</v>
      </c>
      <c r="Y55" s="24"/>
      <c r="Z55" s="14">
        <f>AB55*Z$5</f>
        <v>259.4198581560285</v>
      </c>
      <c r="AB55" s="15">
        <f>X55</f>
        <v>0.003</v>
      </c>
      <c r="AC55" s="24"/>
      <c r="AD55" s="14">
        <f>AF55*AD$5</f>
        <v>245.39716312056748</v>
      </c>
      <c r="AF55" s="15">
        <f>AB55</f>
        <v>0.003</v>
      </c>
      <c r="AG55" s="24"/>
      <c r="AH55" s="14">
        <f>AJ55*AH$5</f>
        <v>292.13947990543744</v>
      </c>
      <c r="AJ55" s="15">
        <f>AF55</f>
        <v>0.003</v>
      </c>
      <c r="AK55" s="24"/>
      <c r="AL55" s="14">
        <f>AN55*AL$5</f>
        <v>266.431205673759</v>
      </c>
      <c r="AN55" s="15">
        <f>AJ55</f>
        <v>0.003</v>
      </c>
      <c r="AO55" s="24"/>
      <c r="AP55" s="14">
        <f>AR55*AP$5</f>
        <v>240.72293144208047</v>
      </c>
      <c r="AR55" s="15">
        <f>AN55</f>
        <v>0.003</v>
      </c>
      <c r="AS55" s="24"/>
      <c r="AT55" s="14">
        <f>AV55*AT$5</f>
        <v>243.060047281324</v>
      </c>
      <c r="AV55" s="15">
        <f>AR55</f>
        <v>0.003</v>
      </c>
      <c r="AW55" s="24"/>
      <c r="AX55" s="14">
        <f>AZ55*AX$5</f>
        <v>245.39716312056748</v>
      </c>
      <c r="AZ55" s="15">
        <f>AV55</f>
        <v>0.003</v>
      </c>
      <c r="BA55" s="24"/>
      <c r="BB55" s="14">
        <f>BD55*BB$5</f>
        <v>233.71158392434998</v>
      </c>
      <c r="BD55" s="15">
        <f>AZ55</f>
        <v>0.003</v>
      </c>
      <c r="BE55" s="24"/>
    </row>
    <row r="56" spans="1:57" ht="12.75">
      <c r="A56" s="1" t="s">
        <v>7</v>
      </c>
      <c r="B56" s="167"/>
      <c r="C56" s="143"/>
      <c r="D56" s="19">
        <f>'Sample Breakeven '!D56</f>
        <v>0.02</v>
      </c>
      <c r="E56" s="83"/>
      <c r="F56" s="14">
        <f>H56*F$5</f>
        <v>1635.98108747045</v>
      </c>
      <c r="H56" s="46">
        <f>D56</f>
        <v>0.02</v>
      </c>
      <c r="I56" s="24"/>
      <c r="J56" s="14">
        <f>L56*J$5</f>
        <v>1713.8849487785667</v>
      </c>
      <c r="L56" s="15">
        <f>H56</f>
        <v>0.02</v>
      </c>
      <c r="M56" s="24"/>
      <c r="N56" s="14">
        <f>P56*N$5</f>
        <v>1729.46572104019</v>
      </c>
      <c r="P56" s="15">
        <f>L56</f>
        <v>0.02</v>
      </c>
      <c r="Q56" s="24"/>
      <c r="R56" s="14">
        <f>T56*R$5</f>
        <v>1745.0464933018134</v>
      </c>
      <c r="T56" s="15">
        <f>P56</f>
        <v>0.02</v>
      </c>
      <c r="U56" s="25"/>
      <c r="V56" s="14">
        <f>X56*V$5</f>
        <v>1776.20803782506</v>
      </c>
      <c r="X56" s="15">
        <f>T56</f>
        <v>0.02</v>
      </c>
      <c r="Y56" s="24"/>
      <c r="Z56" s="14">
        <f>AB56*Z$5</f>
        <v>1729.46572104019</v>
      </c>
      <c r="AB56" s="15">
        <f>X56</f>
        <v>0.02</v>
      </c>
      <c r="AC56" s="24"/>
      <c r="AD56" s="14">
        <f>AF56*AD$5</f>
        <v>1635.98108747045</v>
      </c>
      <c r="AF56" s="15">
        <f>AB56</f>
        <v>0.02</v>
      </c>
      <c r="AG56" s="24"/>
      <c r="AH56" s="14">
        <f>AJ56*AH$5</f>
        <v>1947.5965327029164</v>
      </c>
      <c r="AJ56" s="15">
        <f>AF56</f>
        <v>0.02</v>
      </c>
      <c r="AK56" s="24"/>
      <c r="AL56" s="14">
        <f>AN56*AL$5</f>
        <v>1776.20803782506</v>
      </c>
      <c r="AN56" s="15">
        <f>AJ56</f>
        <v>0.02</v>
      </c>
      <c r="AO56" s="24"/>
      <c r="AP56" s="14">
        <f>AR56*AP$5</f>
        <v>1604.8195429472032</v>
      </c>
      <c r="AR56" s="15">
        <f>AN56</f>
        <v>0.02</v>
      </c>
      <c r="AS56" s="24"/>
      <c r="AT56" s="14">
        <f>AV56*AT$5</f>
        <v>1620.4003152088264</v>
      </c>
      <c r="AV56" s="15">
        <f>AR56</f>
        <v>0.02</v>
      </c>
      <c r="AW56" s="24"/>
      <c r="AX56" s="14">
        <f>AZ56*AX$5</f>
        <v>1635.98108747045</v>
      </c>
      <c r="AZ56" s="15">
        <f>AV56</f>
        <v>0.02</v>
      </c>
      <c r="BA56" s="24"/>
      <c r="BB56" s="14">
        <f>BD56*BB$5</f>
        <v>1558.077226162333</v>
      </c>
      <c r="BD56" s="15">
        <f>AZ56</f>
        <v>0.02</v>
      </c>
      <c r="BE56" s="24"/>
    </row>
    <row r="57" spans="1:57" ht="12.75">
      <c r="A57" s="130" t="s">
        <v>9</v>
      </c>
      <c r="B57" s="173"/>
      <c r="C57" s="145"/>
      <c r="D57" s="146">
        <f>'Sample Breakeven '!D57</f>
        <v>0.055</v>
      </c>
      <c r="E57" s="83"/>
      <c r="F57" s="133">
        <f>H57*F$5</f>
        <v>4498.947990543737</v>
      </c>
      <c r="G57" s="134"/>
      <c r="H57" s="135">
        <f>D57</f>
        <v>0.055</v>
      </c>
      <c r="I57" s="136"/>
      <c r="J57" s="133">
        <f>L57*J$5</f>
        <v>4713.183609141058</v>
      </c>
      <c r="K57" s="134"/>
      <c r="L57" s="135">
        <f>H57</f>
        <v>0.055</v>
      </c>
      <c r="M57" s="136"/>
      <c r="N57" s="133">
        <f>P57*N$5</f>
        <v>4756.030732860522</v>
      </c>
      <c r="O57" s="134"/>
      <c r="P57" s="135">
        <f>L57</f>
        <v>0.055</v>
      </c>
      <c r="Q57" s="137"/>
      <c r="R57" s="133">
        <f>T57*R$5</f>
        <v>4798.877856579987</v>
      </c>
      <c r="S57" s="134"/>
      <c r="T57" s="135">
        <f>P57</f>
        <v>0.055</v>
      </c>
      <c r="U57" s="25"/>
      <c r="V57" s="133">
        <f>X57*V$5</f>
        <v>4884.5721040189155</v>
      </c>
      <c r="W57" s="134"/>
      <c r="X57" s="135">
        <f>T57</f>
        <v>0.055</v>
      </c>
      <c r="Y57" s="136"/>
      <c r="Z57" s="133">
        <f>AB57*Z$5</f>
        <v>4756.030732860522</v>
      </c>
      <c r="AA57" s="134"/>
      <c r="AB57" s="135">
        <f>X57</f>
        <v>0.055</v>
      </c>
      <c r="AC57" s="136"/>
      <c r="AD57" s="133">
        <f>AF57*AD$5</f>
        <v>4498.947990543737</v>
      </c>
      <c r="AE57" s="134"/>
      <c r="AF57" s="135">
        <f>AB57</f>
        <v>0.055</v>
      </c>
      <c r="AG57" s="136"/>
      <c r="AH57" s="133">
        <f>AJ57*AH$5</f>
        <v>5355.89046493302</v>
      </c>
      <c r="AI57" s="134"/>
      <c r="AJ57" s="135">
        <f>AF57</f>
        <v>0.055</v>
      </c>
      <c r="AK57" s="136"/>
      <c r="AL57" s="133">
        <f>AN57*AL$5</f>
        <v>4884.5721040189155</v>
      </c>
      <c r="AM57" s="134"/>
      <c r="AN57" s="135">
        <f>AJ57</f>
        <v>0.055</v>
      </c>
      <c r="AO57" s="136"/>
      <c r="AP57" s="133">
        <f>AR57*AP$5</f>
        <v>4413.253743104809</v>
      </c>
      <c r="AQ57" s="134"/>
      <c r="AR57" s="135">
        <f>AN57</f>
        <v>0.055</v>
      </c>
      <c r="AS57" s="136"/>
      <c r="AT57" s="133">
        <f>AV57*AT$5</f>
        <v>4456.100866824273</v>
      </c>
      <c r="AU57" s="134"/>
      <c r="AV57" s="135">
        <f>AR57</f>
        <v>0.055</v>
      </c>
      <c r="AW57" s="136"/>
      <c r="AX57" s="133">
        <f>AZ57*AX$5</f>
        <v>4498.947990543737</v>
      </c>
      <c r="AY57" s="134"/>
      <c r="AZ57" s="135">
        <f>AV57</f>
        <v>0.055</v>
      </c>
      <c r="BA57" s="136"/>
      <c r="BB57" s="133">
        <f>BD57*BB$5</f>
        <v>4284.712371946416</v>
      </c>
      <c r="BC57" s="134"/>
      <c r="BD57" s="135">
        <f>AZ57</f>
        <v>0.055</v>
      </c>
      <c r="BE57" s="136"/>
    </row>
    <row r="58" spans="1:57" ht="12.75">
      <c r="A58" s="125" t="s">
        <v>70</v>
      </c>
      <c r="B58" s="171"/>
      <c r="C58" s="87"/>
      <c r="D58" s="88"/>
      <c r="E58" s="83"/>
      <c r="F58" s="92">
        <f>SUM(F47:F57)</f>
        <v>12480.326241134755</v>
      </c>
      <c r="G58" s="93"/>
      <c r="H58" s="94">
        <f>F58/F$5</f>
        <v>0.1525729892199647</v>
      </c>
      <c r="I58" s="136"/>
      <c r="J58" s="92">
        <f>SUM(J47:J57)</f>
        <v>12784.151300236408</v>
      </c>
      <c r="K58" s="93"/>
      <c r="L58" s="94">
        <f>J58/J$5</f>
        <v>0.14918330789178447</v>
      </c>
      <c r="M58" s="136"/>
      <c r="N58" s="92">
        <f>SUM(N47:N57)</f>
        <v>12844.916312056741</v>
      </c>
      <c r="O58" s="93"/>
      <c r="P58" s="94">
        <f>N58/N$5</f>
        <v>0.14854201682969634</v>
      </c>
      <c r="Q58" s="137"/>
      <c r="R58" s="92">
        <f>SUM(R47:R57)</f>
        <v>12905.681323877074</v>
      </c>
      <c r="S58" s="93"/>
      <c r="T58" s="94">
        <f>R58/R$5</f>
        <v>0.14791217739371693</v>
      </c>
      <c r="U58" s="25"/>
      <c r="V58" s="92">
        <f>SUM(V47:V57)</f>
        <v>13027.211347517736</v>
      </c>
      <c r="W58" s="93"/>
      <c r="X58" s="94">
        <f>V58/V$5</f>
        <v>0.14668564796575698</v>
      </c>
      <c r="Y58" s="136"/>
      <c r="Z58" s="92">
        <f>SUM(Z47:Z57)</f>
        <v>12844.916312056741</v>
      </c>
      <c r="AA58" s="93"/>
      <c r="AB58" s="94">
        <f>Z58/Z$5</f>
        <v>0.14854201682969634</v>
      </c>
      <c r="AC58" s="136"/>
      <c r="AD58" s="92">
        <f>SUM(AD47:AD57)</f>
        <v>12480.326241134755</v>
      </c>
      <c r="AE58" s="93"/>
      <c r="AF58" s="94">
        <f>AD58/AD$5</f>
        <v>0.1525729892199647</v>
      </c>
      <c r="AG58" s="136"/>
      <c r="AH58" s="92">
        <f>SUM(AH47:AH57)</f>
        <v>13695.626477541375</v>
      </c>
      <c r="AI58" s="93"/>
      <c r="AJ58" s="94">
        <f>AH58/AH$5</f>
        <v>0.14064131094477036</v>
      </c>
      <c r="AK58" s="136"/>
      <c r="AL58" s="92">
        <f>SUM(AL47:AL57)</f>
        <v>13027.211347517736</v>
      </c>
      <c r="AM58" s="93"/>
      <c r="AN58" s="94">
        <f>AL58/AL$5</f>
        <v>0.14668564796575698</v>
      </c>
      <c r="AO58" s="136"/>
      <c r="AP58" s="92">
        <f>SUM(AP47:AP57)</f>
        <v>12358.796217494091</v>
      </c>
      <c r="AQ58" s="93"/>
      <c r="AR58" s="94">
        <f>AP58/AP$5</f>
        <v>0.15402100842811936</v>
      </c>
      <c r="AS58" s="136"/>
      <c r="AT58" s="92">
        <f>SUM(AT47:AT57)</f>
        <v>12419.561229314422</v>
      </c>
      <c r="AU58" s="93"/>
      <c r="AV58" s="94">
        <f>AT58/AT$5</f>
        <v>0.15329003719323359</v>
      </c>
      <c r="AW58" s="136"/>
      <c r="AX58" s="92">
        <f>SUM(AX47:AX57)</f>
        <v>12480.326241134755</v>
      </c>
      <c r="AY58" s="93"/>
      <c r="AZ58" s="94">
        <f>AX58/AX$5</f>
        <v>0.1525729892199647</v>
      </c>
      <c r="BA58" s="136"/>
      <c r="BB58" s="92">
        <f>SUM(BB47:BB57)</f>
        <v>12176.501182033098</v>
      </c>
      <c r="BC58" s="93"/>
      <c r="BD58" s="94">
        <f>BB58/BB$5</f>
        <v>0.15630163868096295</v>
      </c>
      <c r="BE58" s="136"/>
    </row>
    <row r="59" spans="1:57" ht="12.75">
      <c r="A59" s="1"/>
      <c r="B59" s="169"/>
      <c r="C59" s="40"/>
      <c r="D59" s="35"/>
      <c r="E59" s="83"/>
      <c r="F59" s="14"/>
      <c r="H59" s="15"/>
      <c r="I59" s="24"/>
      <c r="J59" s="14"/>
      <c r="L59" s="15"/>
      <c r="M59" s="136"/>
      <c r="N59" s="60"/>
      <c r="O59" s="12"/>
      <c r="P59" s="46"/>
      <c r="Q59" s="137"/>
      <c r="R59" s="14"/>
      <c r="T59" s="15"/>
      <c r="U59" s="25"/>
      <c r="V59" s="14"/>
      <c r="X59" s="15"/>
      <c r="Y59" s="136"/>
      <c r="Z59" s="14"/>
      <c r="AB59" s="15"/>
      <c r="AC59" s="136"/>
      <c r="AD59" s="14"/>
      <c r="AF59" s="15"/>
      <c r="AG59" s="136"/>
      <c r="AH59" s="14"/>
      <c r="AJ59" s="15"/>
      <c r="AK59" s="136"/>
      <c r="AL59" s="14"/>
      <c r="AN59" s="15"/>
      <c r="AO59" s="136"/>
      <c r="AP59" s="14"/>
      <c r="AR59" s="15"/>
      <c r="AS59" s="136"/>
      <c r="AT59" s="14"/>
      <c r="AV59" s="15"/>
      <c r="AW59" s="136"/>
      <c r="AX59" s="14"/>
      <c r="AZ59" s="15"/>
      <c r="BA59" s="136"/>
      <c r="BB59" s="14"/>
      <c r="BD59" s="15"/>
      <c r="BE59" s="136"/>
    </row>
    <row r="60" spans="1:57" ht="15">
      <c r="A60" s="64" t="s">
        <v>50</v>
      </c>
      <c r="B60" s="174"/>
      <c r="C60" s="40"/>
      <c r="D60" s="19"/>
      <c r="E60" s="83"/>
      <c r="F60" s="60"/>
      <c r="G60" s="12"/>
      <c r="H60" s="46"/>
      <c r="I60" s="24"/>
      <c r="J60" s="60"/>
      <c r="K60" s="12"/>
      <c r="L60" s="46"/>
      <c r="M60" s="24"/>
      <c r="N60" s="60"/>
      <c r="O60" s="12"/>
      <c r="P60" s="46"/>
      <c r="Q60" s="61"/>
      <c r="R60" s="60"/>
      <c r="S60" s="12"/>
      <c r="T60" s="46"/>
      <c r="U60" s="25"/>
      <c r="V60" s="60"/>
      <c r="W60" s="12"/>
      <c r="X60" s="46"/>
      <c r="Y60" s="24"/>
      <c r="Z60" s="60"/>
      <c r="AA60" s="12"/>
      <c r="AB60" s="46"/>
      <c r="AC60" s="24"/>
      <c r="AD60" s="60"/>
      <c r="AE60" s="12"/>
      <c r="AF60" s="46"/>
      <c r="AG60" s="24"/>
      <c r="AH60" s="60"/>
      <c r="AI60" s="12"/>
      <c r="AJ60" s="46"/>
      <c r="AK60" s="24"/>
      <c r="AL60" s="60"/>
      <c r="AM60" s="12"/>
      <c r="AN60" s="46"/>
      <c r="AO60" s="24"/>
      <c r="AP60" s="60"/>
      <c r="AQ60" s="12"/>
      <c r="AR60" s="46"/>
      <c r="AS60" s="24"/>
      <c r="AT60" s="60"/>
      <c r="AU60" s="12"/>
      <c r="AV60" s="46"/>
      <c r="AW60" s="24"/>
      <c r="AX60" s="60"/>
      <c r="AY60" s="12"/>
      <c r="AZ60" s="46"/>
      <c r="BA60" s="24"/>
      <c r="BB60" s="60"/>
      <c r="BC60" s="12"/>
      <c r="BD60" s="46"/>
      <c r="BE60" s="24"/>
    </row>
    <row r="61" spans="1:57" ht="15">
      <c r="A61" s="22" t="s">
        <v>47</v>
      </c>
      <c r="B61" s="172">
        <f>'Sample Breakeven '!B61</f>
        <v>600</v>
      </c>
      <c r="C61" s="40"/>
      <c r="D61" s="19"/>
      <c r="E61" s="83"/>
      <c r="F61" s="56">
        <f aca="true" t="shared" si="78" ref="F61:F69">B61</f>
        <v>600</v>
      </c>
      <c r="G61" s="58"/>
      <c r="H61" s="57">
        <f aca="true" t="shared" si="79" ref="H61:H70">F61/F$5</f>
        <v>0.007335048119996529</v>
      </c>
      <c r="I61" s="29"/>
      <c r="J61" s="56">
        <f aca="true" t="shared" si="80" ref="J61:J69">F61</f>
        <v>600</v>
      </c>
      <c r="K61" s="58"/>
      <c r="L61" s="57">
        <f aca="true" t="shared" si="81" ref="L61:L70">J61/J$5</f>
        <v>0.007001636841814868</v>
      </c>
      <c r="M61" s="29"/>
      <c r="N61" s="56">
        <f aca="true" t="shared" si="82" ref="N61:N69">J61</f>
        <v>600</v>
      </c>
      <c r="O61" s="58"/>
      <c r="P61" s="57">
        <f aca="true" t="shared" si="83" ref="P61:P70">N61/N$5</f>
        <v>0.006938559032429148</v>
      </c>
      <c r="Q61" s="59"/>
      <c r="R61" s="56">
        <f aca="true" t="shared" si="84" ref="R61:R69">N61</f>
        <v>600</v>
      </c>
      <c r="S61" s="58"/>
      <c r="T61" s="62">
        <f aca="true" t="shared" si="85" ref="T61:T70">R61/R$5</f>
        <v>0.006876607612496745</v>
      </c>
      <c r="U61" s="25"/>
      <c r="V61" s="56">
        <f aca="true" t="shared" si="86" ref="V61:V69">R61</f>
        <v>600</v>
      </c>
      <c r="W61" s="58"/>
      <c r="X61" s="57">
        <f aca="true" t="shared" si="87" ref="X61:X70">V61/V$5</f>
        <v>0.006755965373681012</v>
      </c>
      <c r="Y61" s="29"/>
      <c r="Z61" s="56">
        <f aca="true" t="shared" si="88" ref="Z61:Z69">V61</f>
        <v>600</v>
      </c>
      <c r="AA61" s="58"/>
      <c r="AB61" s="57">
        <f aca="true" t="shared" si="89" ref="AB61:AB70">Z61/Z$5</f>
        <v>0.006938559032429148</v>
      </c>
      <c r="AC61" s="29"/>
      <c r="AD61" s="56">
        <f aca="true" t="shared" si="90" ref="AD61:AD69">Z61</f>
        <v>600</v>
      </c>
      <c r="AE61" s="58"/>
      <c r="AF61" s="57">
        <f aca="true" t="shared" si="91" ref="AF61:AF70">AD61/AD$5</f>
        <v>0.007335048119996529</v>
      </c>
      <c r="AG61" s="29"/>
      <c r="AH61" s="56">
        <f aca="true" t="shared" si="92" ref="AH61:AH69">AD61</f>
        <v>600</v>
      </c>
      <c r="AI61" s="58"/>
      <c r="AJ61" s="57">
        <f aca="true" t="shared" si="93" ref="AJ61:AJ70">AH61/AH$5</f>
        <v>0.0061614404207970845</v>
      </c>
      <c r="AK61" s="29"/>
      <c r="AL61" s="56">
        <f aca="true" t="shared" si="94" ref="AL61:AL69">AH61</f>
        <v>600</v>
      </c>
      <c r="AM61" s="58"/>
      <c r="AN61" s="57">
        <f aca="true" t="shared" si="95" ref="AN61:AN70">AL61/AL$5</f>
        <v>0.006755965373681012</v>
      </c>
      <c r="AO61" s="29"/>
      <c r="AP61" s="56">
        <f aca="true" t="shared" si="96" ref="AP61:AP69">AL61</f>
        <v>600</v>
      </c>
      <c r="AQ61" s="58"/>
      <c r="AR61" s="57">
        <f aca="true" t="shared" si="97" ref="AR61:AR70">AP61/AP$5</f>
        <v>0.007477476238831413</v>
      </c>
      <c r="AS61" s="29"/>
      <c r="AT61" s="56">
        <f aca="true" t="shared" si="98" ref="AT61:AT69">AP61</f>
        <v>600</v>
      </c>
      <c r="AU61" s="58"/>
      <c r="AV61" s="57">
        <f aca="true" t="shared" si="99" ref="AV61:AV70">AT61/AT$5</f>
        <v>0.00740557742884265</v>
      </c>
      <c r="AW61" s="29"/>
      <c r="AX61" s="56">
        <f aca="true" t="shared" si="100" ref="AX61:AX69">AT61</f>
        <v>600</v>
      </c>
      <c r="AY61" s="58"/>
      <c r="AZ61" s="57">
        <f aca="true" t="shared" si="101" ref="AZ61:AZ70">AX61/AX$5</f>
        <v>0.007335048119996529</v>
      </c>
      <c r="BA61" s="29"/>
      <c r="BB61" s="56">
        <f aca="true" t="shared" si="102" ref="BB61:BB69">AX61</f>
        <v>600</v>
      </c>
      <c r="BC61" s="58"/>
      <c r="BD61" s="57">
        <f aca="true" t="shared" si="103" ref="BD61:BD70">BB61/BB$5</f>
        <v>0.007701800525996356</v>
      </c>
      <c r="BE61" s="29"/>
    </row>
    <row r="62" spans="1:57" ht="15">
      <c r="A62" s="1" t="s">
        <v>45</v>
      </c>
      <c r="B62" s="172">
        <f>'Sample Breakeven '!B62</f>
        <v>1000</v>
      </c>
      <c r="C62" s="40"/>
      <c r="D62" s="19"/>
      <c r="E62" s="83"/>
      <c r="F62" s="56">
        <f t="shared" si="78"/>
        <v>1000</v>
      </c>
      <c r="G62" s="58"/>
      <c r="H62" s="57">
        <f t="shared" si="79"/>
        <v>0.012225080199994215</v>
      </c>
      <c r="I62" s="29"/>
      <c r="J62" s="56">
        <f t="shared" si="80"/>
        <v>1000</v>
      </c>
      <c r="K62" s="58"/>
      <c r="L62" s="57">
        <f t="shared" si="81"/>
        <v>0.011669394736358113</v>
      </c>
      <c r="M62" s="29"/>
      <c r="N62" s="56">
        <f t="shared" si="82"/>
        <v>1000</v>
      </c>
      <c r="O62" s="58"/>
      <c r="P62" s="57">
        <f t="shared" si="83"/>
        <v>0.01156426505404858</v>
      </c>
      <c r="Q62" s="59"/>
      <c r="R62" s="56">
        <f t="shared" si="84"/>
        <v>1000</v>
      </c>
      <c r="S62" s="58"/>
      <c r="T62" s="62">
        <f t="shared" si="85"/>
        <v>0.011461012687494575</v>
      </c>
      <c r="U62" s="25"/>
      <c r="V62" s="56">
        <f t="shared" si="86"/>
        <v>1000</v>
      </c>
      <c r="W62" s="58"/>
      <c r="X62" s="57">
        <f t="shared" si="87"/>
        <v>0.011259942289468354</v>
      </c>
      <c r="Y62" s="29"/>
      <c r="Z62" s="56">
        <f t="shared" si="88"/>
        <v>1000</v>
      </c>
      <c r="AA62" s="58"/>
      <c r="AB62" s="57">
        <f t="shared" si="89"/>
        <v>0.01156426505404858</v>
      </c>
      <c r="AC62" s="29"/>
      <c r="AD62" s="56">
        <f t="shared" si="90"/>
        <v>1000</v>
      </c>
      <c r="AE62" s="58"/>
      <c r="AF62" s="57">
        <f t="shared" si="91"/>
        <v>0.012225080199994215</v>
      </c>
      <c r="AG62" s="29"/>
      <c r="AH62" s="56">
        <f t="shared" si="92"/>
        <v>1000</v>
      </c>
      <c r="AI62" s="58"/>
      <c r="AJ62" s="57">
        <f t="shared" si="93"/>
        <v>0.010269067367995141</v>
      </c>
      <c r="AK62" s="29"/>
      <c r="AL62" s="56">
        <f t="shared" si="94"/>
        <v>1000</v>
      </c>
      <c r="AM62" s="58"/>
      <c r="AN62" s="57">
        <f t="shared" si="95"/>
        <v>0.011259942289468354</v>
      </c>
      <c r="AO62" s="29"/>
      <c r="AP62" s="56">
        <f t="shared" si="96"/>
        <v>1000</v>
      </c>
      <c r="AQ62" s="58"/>
      <c r="AR62" s="57">
        <f t="shared" si="97"/>
        <v>0.012462460398052355</v>
      </c>
      <c r="AS62" s="29"/>
      <c r="AT62" s="56">
        <f t="shared" si="98"/>
        <v>1000</v>
      </c>
      <c r="AU62" s="58"/>
      <c r="AV62" s="57">
        <f t="shared" si="99"/>
        <v>0.012342629048071083</v>
      </c>
      <c r="AW62" s="29"/>
      <c r="AX62" s="56">
        <f t="shared" si="100"/>
        <v>1000</v>
      </c>
      <c r="AY62" s="58"/>
      <c r="AZ62" s="57">
        <f t="shared" si="101"/>
        <v>0.012225080199994215</v>
      </c>
      <c r="BA62" s="29"/>
      <c r="BB62" s="56">
        <f t="shared" si="102"/>
        <v>1000</v>
      </c>
      <c r="BC62" s="58"/>
      <c r="BD62" s="57">
        <f t="shared" si="103"/>
        <v>0.012836334209993926</v>
      </c>
      <c r="BE62" s="29"/>
    </row>
    <row r="63" spans="1:57" ht="15">
      <c r="A63" s="1" t="s">
        <v>42</v>
      </c>
      <c r="B63" s="172">
        <f>'Sample Breakeven '!B63</f>
        <v>500</v>
      </c>
      <c r="C63" s="40"/>
      <c r="D63" s="19"/>
      <c r="E63" s="83"/>
      <c r="F63" s="56">
        <f t="shared" si="78"/>
        <v>500</v>
      </c>
      <c r="G63" s="58"/>
      <c r="H63" s="57">
        <f t="shared" si="79"/>
        <v>0.0061125400999971075</v>
      </c>
      <c r="I63" s="29"/>
      <c r="J63" s="56">
        <f t="shared" si="80"/>
        <v>500</v>
      </c>
      <c r="K63" s="58"/>
      <c r="L63" s="57">
        <f t="shared" si="81"/>
        <v>0.0058346973681790565</v>
      </c>
      <c r="M63" s="29"/>
      <c r="N63" s="56">
        <f t="shared" si="82"/>
        <v>500</v>
      </c>
      <c r="O63" s="58"/>
      <c r="P63" s="57">
        <f t="shared" si="83"/>
        <v>0.00578213252702429</v>
      </c>
      <c r="Q63" s="59"/>
      <c r="R63" s="56">
        <f t="shared" si="84"/>
        <v>500</v>
      </c>
      <c r="S63" s="58"/>
      <c r="T63" s="62">
        <f t="shared" si="85"/>
        <v>0.005730506343747287</v>
      </c>
      <c r="U63" s="25"/>
      <c r="V63" s="56">
        <f t="shared" si="86"/>
        <v>500</v>
      </c>
      <c r="W63" s="58"/>
      <c r="X63" s="57">
        <f t="shared" si="87"/>
        <v>0.005629971144734177</v>
      </c>
      <c r="Y63" s="29"/>
      <c r="Z63" s="56">
        <f t="shared" si="88"/>
        <v>500</v>
      </c>
      <c r="AA63" s="58"/>
      <c r="AB63" s="57">
        <f t="shared" si="89"/>
        <v>0.00578213252702429</v>
      </c>
      <c r="AC63" s="29"/>
      <c r="AD63" s="56">
        <f t="shared" si="90"/>
        <v>500</v>
      </c>
      <c r="AE63" s="58"/>
      <c r="AF63" s="57">
        <f t="shared" si="91"/>
        <v>0.0061125400999971075</v>
      </c>
      <c r="AG63" s="29"/>
      <c r="AH63" s="56">
        <f t="shared" si="92"/>
        <v>500</v>
      </c>
      <c r="AI63" s="58"/>
      <c r="AJ63" s="57">
        <f t="shared" si="93"/>
        <v>0.0051345336839975705</v>
      </c>
      <c r="AK63" s="29"/>
      <c r="AL63" s="56">
        <f t="shared" si="94"/>
        <v>500</v>
      </c>
      <c r="AM63" s="58"/>
      <c r="AN63" s="57">
        <f t="shared" si="95"/>
        <v>0.005629971144734177</v>
      </c>
      <c r="AO63" s="29"/>
      <c r="AP63" s="56">
        <f t="shared" si="96"/>
        <v>500</v>
      </c>
      <c r="AQ63" s="58"/>
      <c r="AR63" s="57">
        <f t="shared" si="97"/>
        <v>0.006231230199026177</v>
      </c>
      <c r="AS63" s="29"/>
      <c r="AT63" s="56">
        <f t="shared" si="98"/>
        <v>500</v>
      </c>
      <c r="AU63" s="58"/>
      <c r="AV63" s="57">
        <f t="shared" si="99"/>
        <v>0.006171314524035541</v>
      </c>
      <c r="AW63" s="29"/>
      <c r="AX63" s="56">
        <f t="shared" si="100"/>
        <v>500</v>
      </c>
      <c r="AY63" s="58"/>
      <c r="AZ63" s="57">
        <f t="shared" si="101"/>
        <v>0.0061125400999971075</v>
      </c>
      <c r="BA63" s="29"/>
      <c r="BB63" s="56">
        <f t="shared" si="102"/>
        <v>500</v>
      </c>
      <c r="BC63" s="58"/>
      <c r="BD63" s="57">
        <f t="shared" si="103"/>
        <v>0.006418167104996963</v>
      </c>
      <c r="BE63" s="29"/>
    </row>
    <row r="64" spans="1:57" ht="15">
      <c r="A64" s="22" t="s">
        <v>48</v>
      </c>
      <c r="B64" s="172">
        <f>'Sample Breakeven '!B64</f>
        <v>500</v>
      </c>
      <c r="C64" s="40"/>
      <c r="D64" s="19"/>
      <c r="E64" s="83"/>
      <c r="F64" s="56">
        <f t="shared" si="78"/>
        <v>500</v>
      </c>
      <c r="G64" s="58"/>
      <c r="H64" s="57">
        <f t="shared" si="79"/>
        <v>0.0061125400999971075</v>
      </c>
      <c r="I64" s="29"/>
      <c r="J64" s="56">
        <f t="shared" si="80"/>
        <v>500</v>
      </c>
      <c r="K64" s="58"/>
      <c r="L64" s="57">
        <f t="shared" si="81"/>
        <v>0.0058346973681790565</v>
      </c>
      <c r="M64" s="29"/>
      <c r="N64" s="56">
        <f t="shared" si="82"/>
        <v>500</v>
      </c>
      <c r="O64" s="58"/>
      <c r="P64" s="57">
        <f t="shared" si="83"/>
        <v>0.00578213252702429</v>
      </c>
      <c r="Q64" s="59"/>
      <c r="R64" s="56">
        <f t="shared" si="84"/>
        <v>500</v>
      </c>
      <c r="S64" s="58"/>
      <c r="T64" s="62">
        <f t="shared" si="85"/>
        <v>0.005730506343747287</v>
      </c>
      <c r="U64" s="25"/>
      <c r="V64" s="56">
        <f t="shared" si="86"/>
        <v>500</v>
      </c>
      <c r="W64" s="58"/>
      <c r="X64" s="57">
        <f t="shared" si="87"/>
        <v>0.005629971144734177</v>
      </c>
      <c r="Y64" s="29"/>
      <c r="Z64" s="56">
        <f t="shared" si="88"/>
        <v>500</v>
      </c>
      <c r="AA64" s="58"/>
      <c r="AB64" s="57">
        <f t="shared" si="89"/>
        <v>0.00578213252702429</v>
      </c>
      <c r="AC64" s="29"/>
      <c r="AD64" s="56">
        <f t="shared" si="90"/>
        <v>500</v>
      </c>
      <c r="AE64" s="58"/>
      <c r="AF64" s="57">
        <f t="shared" si="91"/>
        <v>0.0061125400999971075</v>
      </c>
      <c r="AG64" s="29"/>
      <c r="AH64" s="56">
        <f t="shared" si="92"/>
        <v>500</v>
      </c>
      <c r="AI64" s="58"/>
      <c r="AJ64" s="57">
        <f t="shared" si="93"/>
        <v>0.0051345336839975705</v>
      </c>
      <c r="AK64" s="29"/>
      <c r="AL64" s="56">
        <f t="shared" si="94"/>
        <v>500</v>
      </c>
      <c r="AM64" s="58"/>
      <c r="AN64" s="57">
        <f t="shared" si="95"/>
        <v>0.005629971144734177</v>
      </c>
      <c r="AO64" s="29"/>
      <c r="AP64" s="56">
        <f t="shared" si="96"/>
        <v>500</v>
      </c>
      <c r="AQ64" s="58"/>
      <c r="AR64" s="57">
        <f t="shared" si="97"/>
        <v>0.006231230199026177</v>
      </c>
      <c r="AS64" s="29"/>
      <c r="AT64" s="56">
        <f t="shared" si="98"/>
        <v>500</v>
      </c>
      <c r="AU64" s="58"/>
      <c r="AV64" s="57">
        <f t="shared" si="99"/>
        <v>0.006171314524035541</v>
      </c>
      <c r="AW64" s="29"/>
      <c r="AX64" s="56">
        <f t="shared" si="100"/>
        <v>500</v>
      </c>
      <c r="AY64" s="58"/>
      <c r="AZ64" s="57">
        <f t="shared" si="101"/>
        <v>0.0061125400999971075</v>
      </c>
      <c r="BA64" s="29"/>
      <c r="BB64" s="56">
        <f t="shared" si="102"/>
        <v>500</v>
      </c>
      <c r="BC64" s="58"/>
      <c r="BD64" s="57">
        <f t="shared" si="103"/>
        <v>0.006418167104996963</v>
      </c>
      <c r="BE64" s="29"/>
    </row>
    <row r="65" spans="1:57" ht="15">
      <c r="A65" s="1" t="s">
        <v>41</v>
      </c>
      <c r="B65" s="172">
        <f>'Sample Breakeven '!B65</f>
        <v>350</v>
      </c>
      <c r="C65" s="40"/>
      <c r="D65" s="19"/>
      <c r="E65" s="83"/>
      <c r="F65" s="56">
        <f t="shared" si="78"/>
        <v>350</v>
      </c>
      <c r="G65" s="58"/>
      <c r="H65" s="57">
        <f t="shared" si="79"/>
        <v>0.004278778069997975</v>
      </c>
      <c r="I65" s="29"/>
      <c r="J65" s="56">
        <f t="shared" si="80"/>
        <v>350</v>
      </c>
      <c r="K65" s="58"/>
      <c r="L65" s="57">
        <f t="shared" si="81"/>
        <v>0.00408428815772534</v>
      </c>
      <c r="M65" s="29"/>
      <c r="N65" s="56">
        <f t="shared" si="82"/>
        <v>350</v>
      </c>
      <c r="O65" s="58"/>
      <c r="P65" s="57">
        <f t="shared" si="83"/>
        <v>0.004047492768917004</v>
      </c>
      <c r="Q65" s="59"/>
      <c r="R65" s="56">
        <f t="shared" si="84"/>
        <v>350</v>
      </c>
      <c r="S65" s="58"/>
      <c r="T65" s="62">
        <f t="shared" si="85"/>
        <v>0.004011354440623101</v>
      </c>
      <c r="U65" s="25"/>
      <c r="V65" s="56">
        <f t="shared" si="86"/>
        <v>350</v>
      </c>
      <c r="W65" s="58"/>
      <c r="X65" s="57">
        <f t="shared" si="87"/>
        <v>0.003940979801313924</v>
      </c>
      <c r="Y65" s="29"/>
      <c r="Z65" s="56">
        <f t="shared" si="88"/>
        <v>350</v>
      </c>
      <c r="AA65" s="58"/>
      <c r="AB65" s="57">
        <f t="shared" si="89"/>
        <v>0.004047492768917004</v>
      </c>
      <c r="AC65" s="29"/>
      <c r="AD65" s="56">
        <f t="shared" si="90"/>
        <v>350</v>
      </c>
      <c r="AE65" s="58"/>
      <c r="AF65" s="57">
        <f t="shared" si="91"/>
        <v>0.004278778069997975</v>
      </c>
      <c r="AG65" s="29"/>
      <c r="AH65" s="56">
        <f t="shared" si="92"/>
        <v>350</v>
      </c>
      <c r="AI65" s="58"/>
      <c r="AJ65" s="57">
        <f t="shared" si="93"/>
        <v>0.0035941735787982996</v>
      </c>
      <c r="AK65" s="29"/>
      <c r="AL65" s="56">
        <f t="shared" si="94"/>
        <v>350</v>
      </c>
      <c r="AM65" s="58"/>
      <c r="AN65" s="57">
        <f t="shared" si="95"/>
        <v>0.003940979801313924</v>
      </c>
      <c r="AO65" s="29"/>
      <c r="AP65" s="56">
        <f t="shared" si="96"/>
        <v>350</v>
      </c>
      <c r="AQ65" s="58"/>
      <c r="AR65" s="57">
        <f t="shared" si="97"/>
        <v>0.004361861139318324</v>
      </c>
      <c r="AS65" s="29"/>
      <c r="AT65" s="56">
        <f t="shared" si="98"/>
        <v>350</v>
      </c>
      <c r="AU65" s="58"/>
      <c r="AV65" s="57">
        <f t="shared" si="99"/>
        <v>0.004319920166824879</v>
      </c>
      <c r="AW65" s="29"/>
      <c r="AX65" s="56">
        <f t="shared" si="100"/>
        <v>350</v>
      </c>
      <c r="AY65" s="58"/>
      <c r="AZ65" s="57">
        <f t="shared" si="101"/>
        <v>0.004278778069997975</v>
      </c>
      <c r="BA65" s="29"/>
      <c r="BB65" s="56">
        <f t="shared" si="102"/>
        <v>350</v>
      </c>
      <c r="BC65" s="58"/>
      <c r="BD65" s="57">
        <f t="shared" si="103"/>
        <v>0.004492716973497874</v>
      </c>
      <c r="BE65" s="29"/>
    </row>
    <row r="66" spans="1:57" ht="15">
      <c r="A66" s="1" t="s">
        <v>43</v>
      </c>
      <c r="B66" s="172">
        <f>'Sample Breakeven '!B66</f>
        <v>800</v>
      </c>
      <c r="C66" s="40"/>
      <c r="D66" s="19"/>
      <c r="E66" s="83"/>
      <c r="F66" s="56">
        <f t="shared" si="78"/>
        <v>800</v>
      </c>
      <c r="G66" s="58"/>
      <c r="H66" s="57">
        <f t="shared" si="79"/>
        <v>0.009780064159995373</v>
      </c>
      <c r="I66" s="29"/>
      <c r="J66" s="56">
        <f t="shared" si="80"/>
        <v>800</v>
      </c>
      <c r="K66" s="58"/>
      <c r="L66" s="57">
        <f t="shared" si="81"/>
        <v>0.009335515789086491</v>
      </c>
      <c r="M66" s="29"/>
      <c r="N66" s="56">
        <f t="shared" si="82"/>
        <v>800</v>
      </c>
      <c r="O66" s="58"/>
      <c r="P66" s="57">
        <f t="shared" si="83"/>
        <v>0.009251412043238864</v>
      </c>
      <c r="Q66" s="59"/>
      <c r="R66" s="56">
        <f t="shared" si="84"/>
        <v>800</v>
      </c>
      <c r="S66" s="58"/>
      <c r="T66" s="62">
        <f t="shared" si="85"/>
        <v>0.009168810149995661</v>
      </c>
      <c r="U66" s="25"/>
      <c r="V66" s="56">
        <f t="shared" si="86"/>
        <v>800</v>
      </c>
      <c r="W66" s="58"/>
      <c r="X66" s="57">
        <f t="shared" si="87"/>
        <v>0.009007953831574683</v>
      </c>
      <c r="Y66" s="29"/>
      <c r="Z66" s="56">
        <f t="shared" si="88"/>
        <v>800</v>
      </c>
      <c r="AA66" s="58"/>
      <c r="AB66" s="57">
        <f t="shared" si="89"/>
        <v>0.009251412043238864</v>
      </c>
      <c r="AC66" s="29"/>
      <c r="AD66" s="56">
        <f t="shared" si="90"/>
        <v>800</v>
      </c>
      <c r="AE66" s="58"/>
      <c r="AF66" s="57">
        <f t="shared" si="91"/>
        <v>0.009780064159995373</v>
      </c>
      <c r="AG66" s="29"/>
      <c r="AH66" s="56">
        <f t="shared" si="92"/>
        <v>800</v>
      </c>
      <c r="AI66" s="58"/>
      <c r="AJ66" s="57">
        <f t="shared" si="93"/>
        <v>0.008215253894396113</v>
      </c>
      <c r="AK66" s="29"/>
      <c r="AL66" s="56">
        <f t="shared" si="94"/>
        <v>800</v>
      </c>
      <c r="AM66" s="58"/>
      <c r="AN66" s="57">
        <f t="shared" si="95"/>
        <v>0.009007953831574683</v>
      </c>
      <c r="AO66" s="29"/>
      <c r="AP66" s="56">
        <f t="shared" si="96"/>
        <v>800</v>
      </c>
      <c r="AQ66" s="58"/>
      <c r="AR66" s="57">
        <f t="shared" si="97"/>
        <v>0.009969968318441885</v>
      </c>
      <c r="AS66" s="29"/>
      <c r="AT66" s="56">
        <f t="shared" si="98"/>
        <v>800</v>
      </c>
      <c r="AU66" s="58"/>
      <c r="AV66" s="57">
        <f t="shared" si="99"/>
        <v>0.009874103238456866</v>
      </c>
      <c r="AW66" s="29"/>
      <c r="AX66" s="56">
        <f t="shared" si="100"/>
        <v>800</v>
      </c>
      <c r="AY66" s="58"/>
      <c r="AZ66" s="57">
        <f t="shared" si="101"/>
        <v>0.009780064159995373</v>
      </c>
      <c r="BA66" s="29"/>
      <c r="BB66" s="56">
        <f t="shared" si="102"/>
        <v>800</v>
      </c>
      <c r="BC66" s="58"/>
      <c r="BD66" s="57">
        <f t="shared" si="103"/>
        <v>0.010269067367995141</v>
      </c>
      <c r="BE66" s="29"/>
    </row>
    <row r="67" spans="1:57" ht="15">
      <c r="A67" s="1" t="s">
        <v>44</v>
      </c>
      <c r="B67" s="172">
        <f>'Sample Breakeven '!B67</f>
        <v>200</v>
      </c>
      <c r="C67" s="40"/>
      <c r="D67" s="19"/>
      <c r="E67" s="83"/>
      <c r="F67" s="56">
        <f t="shared" si="78"/>
        <v>200</v>
      </c>
      <c r="G67" s="58"/>
      <c r="H67" s="57">
        <f t="shared" si="79"/>
        <v>0.002445016039998843</v>
      </c>
      <c r="I67" s="29"/>
      <c r="J67" s="56">
        <f t="shared" si="80"/>
        <v>200</v>
      </c>
      <c r="K67" s="58"/>
      <c r="L67" s="57">
        <f t="shared" si="81"/>
        <v>0.002333878947271623</v>
      </c>
      <c r="M67" s="29"/>
      <c r="N67" s="56">
        <f t="shared" si="82"/>
        <v>200</v>
      </c>
      <c r="O67" s="58"/>
      <c r="P67" s="57">
        <f t="shared" si="83"/>
        <v>0.002312853010809716</v>
      </c>
      <c r="Q67" s="59"/>
      <c r="R67" s="56">
        <f t="shared" si="84"/>
        <v>200</v>
      </c>
      <c r="S67" s="58"/>
      <c r="T67" s="57">
        <f t="shared" si="85"/>
        <v>0.0022922025374989153</v>
      </c>
      <c r="U67" s="25"/>
      <c r="V67" s="56">
        <f t="shared" si="86"/>
        <v>200</v>
      </c>
      <c r="W67" s="58"/>
      <c r="X67" s="57">
        <f t="shared" si="87"/>
        <v>0.002251988457893671</v>
      </c>
      <c r="Y67" s="29"/>
      <c r="Z67" s="56">
        <f t="shared" si="88"/>
        <v>200</v>
      </c>
      <c r="AA67" s="58"/>
      <c r="AB67" s="57">
        <f t="shared" si="89"/>
        <v>0.002312853010809716</v>
      </c>
      <c r="AC67" s="29"/>
      <c r="AD67" s="56">
        <f t="shared" si="90"/>
        <v>200</v>
      </c>
      <c r="AE67" s="58"/>
      <c r="AF67" s="57">
        <f t="shared" si="91"/>
        <v>0.002445016039998843</v>
      </c>
      <c r="AG67" s="29"/>
      <c r="AH67" s="56">
        <f t="shared" si="92"/>
        <v>200</v>
      </c>
      <c r="AI67" s="58"/>
      <c r="AJ67" s="57">
        <f t="shared" si="93"/>
        <v>0.0020538134735990283</v>
      </c>
      <c r="AK67" s="29"/>
      <c r="AL67" s="56">
        <f t="shared" si="94"/>
        <v>200</v>
      </c>
      <c r="AM67" s="58"/>
      <c r="AN67" s="57">
        <f t="shared" si="95"/>
        <v>0.002251988457893671</v>
      </c>
      <c r="AO67" s="29"/>
      <c r="AP67" s="56">
        <f t="shared" si="96"/>
        <v>200</v>
      </c>
      <c r="AQ67" s="58"/>
      <c r="AR67" s="57">
        <f t="shared" si="97"/>
        <v>0.0024924920796104712</v>
      </c>
      <c r="AS67" s="29"/>
      <c r="AT67" s="56">
        <f t="shared" si="98"/>
        <v>200</v>
      </c>
      <c r="AU67" s="58"/>
      <c r="AV67" s="57">
        <f t="shared" si="99"/>
        <v>0.0024685258096142164</v>
      </c>
      <c r="AW67" s="29"/>
      <c r="AX67" s="56">
        <f t="shared" si="100"/>
        <v>200</v>
      </c>
      <c r="AY67" s="58"/>
      <c r="AZ67" s="57">
        <f t="shared" si="101"/>
        <v>0.002445016039998843</v>
      </c>
      <c r="BA67" s="29"/>
      <c r="BB67" s="56">
        <f t="shared" si="102"/>
        <v>200</v>
      </c>
      <c r="BC67" s="58"/>
      <c r="BD67" s="57">
        <f t="shared" si="103"/>
        <v>0.0025672668419987853</v>
      </c>
      <c r="BE67" s="29"/>
    </row>
    <row r="68" spans="1:57" ht="15">
      <c r="A68" s="22" t="s">
        <v>100</v>
      </c>
      <c r="B68" s="172">
        <f>'Sample Breakeven '!B68</f>
        <v>400</v>
      </c>
      <c r="C68" s="40"/>
      <c r="D68" s="19"/>
      <c r="E68" s="83"/>
      <c r="F68" s="56">
        <f>B68</f>
        <v>400</v>
      </c>
      <c r="G68" s="58"/>
      <c r="H68" s="57">
        <f>F68/F$5</f>
        <v>0.004890032079997686</v>
      </c>
      <c r="I68" s="29"/>
      <c r="J68" s="56">
        <f>F68</f>
        <v>400</v>
      </c>
      <c r="K68" s="58"/>
      <c r="L68" s="57">
        <f>J68/J$5</f>
        <v>0.004667757894543246</v>
      </c>
      <c r="M68" s="29"/>
      <c r="N68" s="56">
        <f>J68</f>
        <v>400</v>
      </c>
      <c r="O68" s="58"/>
      <c r="P68" s="57">
        <f>N68/N$5</f>
        <v>0.004625706021619432</v>
      </c>
      <c r="Q68" s="59"/>
      <c r="R68" s="56">
        <f>N68</f>
        <v>400</v>
      </c>
      <c r="S68" s="58"/>
      <c r="T68" s="57">
        <f>R68/R$5</f>
        <v>0.004584405074997831</v>
      </c>
      <c r="U68" s="25"/>
      <c r="V68" s="56">
        <f>R68</f>
        <v>400</v>
      </c>
      <c r="W68" s="58"/>
      <c r="X68" s="57">
        <f>V68/V$5</f>
        <v>0.004503976915787342</v>
      </c>
      <c r="Y68" s="29"/>
      <c r="Z68" s="56">
        <f>V68</f>
        <v>400</v>
      </c>
      <c r="AA68" s="58"/>
      <c r="AB68" s="57">
        <f>Z68/Z$5</f>
        <v>0.004625706021619432</v>
      </c>
      <c r="AC68" s="29"/>
      <c r="AD68" s="56">
        <f>Z68</f>
        <v>400</v>
      </c>
      <c r="AE68" s="58"/>
      <c r="AF68" s="57">
        <f>AD68/AD$5</f>
        <v>0.004890032079997686</v>
      </c>
      <c r="AG68" s="29"/>
      <c r="AH68" s="56">
        <f>AD68</f>
        <v>400</v>
      </c>
      <c r="AI68" s="58"/>
      <c r="AJ68" s="57">
        <f>AH68/AH$5</f>
        <v>0.004107626947198057</v>
      </c>
      <c r="AK68" s="29"/>
      <c r="AL68" s="56">
        <f>AH68</f>
        <v>400</v>
      </c>
      <c r="AM68" s="58"/>
      <c r="AN68" s="57">
        <f>AL68/AL$5</f>
        <v>0.004503976915787342</v>
      </c>
      <c r="AO68" s="29"/>
      <c r="AP68" s="56">
        <f>AL68</f>
        <v>400</v>
      </c>
      <c r="AQ68" s="58"/>
      <c r="AR68" s="57">
        <f>AP68/AP$5</f>
        <v>0.0049849841592209424</v>
      </c>
      <c r="AS68" s="29"/>
      <c r="AT68" s="56">
        <f>AP68</f>
        <v>400</v>
      </c>
      <c r="AU68" s="58"/>
      <c r="AV68" s="57">
        <f>AT68/AT$5</f>
        <v>0.004937051619228433</v>
      </c>
      <c r="AW68" s="29"/>
      <c r="AX68" s="56">
        <f>AT68</f>
        <v>400</v>
      </c>
      <c r="AY68" s="58"/>
      <c r="AZ68" s="57">
        <f>AX68/AX$5</f>
        <v>0.004890032079997686</v>
      </c>
      <c r="BA68" s="29"/>
      <c r="BB68" s="56">
        <f>AX68</f>
        <v>400</v>
      </c>
      <c r="BC68" s="58"/>
      <c r="BD68" s="57">
        <f>BB68/BB$5</f>
        <v>0.0051345336839975705</v>
      </c>
      <c r="BE68" s="29"/>
    </row>
    <row r="69" spans="1:57" ht="13.5" customHeight="1">
      <c r="A69" s="22" t="s">
        <v>103</v>
      </c>
      <c r="B69" s="172">
        <f>'Sample Breakeven '!B69</f>
        <v>200</v>
      </c>
      <c r="C69" s="40"/>
      <c r="D69" s="19"/>
      <c r="E69" s="83"/>
      <c r="F69" s="56">
        <f t="shared" si="78"/>
        <v>200</v>
      </c>
      <c r="G69" s="58"/>
      <c r="H69" s="57">
        <f t="shared" si="79"/>
        <v>0.002445016039998843</v>
      </c>
      <c r="I69" s="29"/>
      <c r="J69" s="56">
        <f t="shared" si="80"/>
        <v>200</v>
      </c>
      <c r="K69" s="58"/>
      <c r="L69" s="57">
        <f t="shared" si="81"/>
        <v>0.002333878947271623</v>
      </c>
      <c r="M69" s="29"/>
      <c r="N69" s="56">
        <f t="shared" si="82"/>
        <v>200</v>
      </c>
      <c r="O69" s="58"/>
      <c r="P69" s="57">
        <f t="shared" si="83"/>
        <v>0.002312853010809716</v>
      </c>
      <c r="Q69" s="59"/>
      <c r="R69" s="56">
        <f t="shared" si="84"/>
        <v>200</v>
      </c>
      <c r="S69" s="58"/>
      <c r="T69" s="57">
        <f t="shared" si="85"/>
        <v>0.0022922025374989153</v>
      </c>
      <c r="U69" s="25"/>
      <c r="V69" s="56">
        <f t="shared" si="86"/>
        <v>200</v>
      </c>
      <c r="W69" s="58"/>
      <c r="X69" s="57">
        <f t="shared" si="87"/>
        <v>0.002251988457893671</v>
      </c>
      <c r="Y69" s="29"/>
      <c r="Z69" s="56">
        <f t="shared" si="88"/>
        <v>200</v>
      </c>
      <c r="AA69" s="58"/>
      <c r="AB69" s="57">
        <f t="shared" si="89"/>
        <v>0.002312853010809716</v>
      </c>
      <c r="AC69" s="29"/>
      <c r="AD69" s="56">
        <f t="shared" si="90"/>
        <v>200</v>
      </c>
      <c r="AE69" s="58"/>
      <c r="AF69" s="57">
        <f t="shared" si="91"/>
        <v>0.002445016039998843</v>
      </c>
      <c r="AG69" s="29"/>
      <c r="AH69" s="56">
        <f t="shared" si="92"/>
        <v>200</v>
      </c>
      <c r="AI69" s="58"/>
      <c r="AJ69" s="57">
        <f t="shared" si="93"/>
        <v>0.0020538134735990283</v>
      </c>
      <c r="AK69" s="29"/>
      <c r="AL69" s="56">
        <f t="shared" si="94"/>
        <v>200</v>
      </c>
      <c r="AM69" s="58"/>
      <c r="AN69" s="57">
        <f t="shared" si="95"/>
        <v>0.002251988457893671</v>
      </c>
      <c r="AO69" s="29"/>
      <c r="AP69" s="56">
        <f t="shared" si="96"/>
        <v>200</v>
      </c>
      <c r="AQ69" s="58"/>
      <c r="AR69" s="57">
        <f t="shared" si="97"/>
        <v>0.0024924920796104712</v>
      </c>
      <c r="AS69" s="29"/>
      <c r="AT69" s="56">
        <f t="shared" si="98"/>
        <v>200</v>
      </c>
      <c r="AU69" s="58"/>
      <c r="AV69" s="57">
        <f t="shared" si="99"/>
        <v>0.0024685258096142164</v>
      </c>
      <c r="AW69" s="29"/>
      <c r="AX69" s="56">
        <f t="shared" si="100"/>
        <v>200</v>
      </c>
      <c r="AY69" s="58"/>
      <c r="AZ69" s="57">
        <f t="shared" si="101"/>
        <v>0.002445016039998843</v>
      </c>
      <c r="BA69" s="29"/>
      <c r="BB69" s="56">
        <f t="shared" si="102"/>
        <v>200</v>
      </c>
      <c r="BC69" s="58"/>
      <c r="BD69" s="57">
        <f t="shared" si="103"/>
        <v>0.0025672668419987853</v>
      </c>
      <c r="BE69" s="29"/>
    </row>
    <row r="70" spans="1:57" ht="13.5" customHeight="1">
      <c r="A70" s="125" t="s">
        <v>55</v>
      </c>
      <c r="B70" s="171"/>
      <c r="C70" s="87"/>
      <c r="D70" s="88"/>
      <c r="E70" s="83"/>
      <c r="F70" s="86">
        <f>SUM(F61:F69)</f>
        <v>4550</v>
      </c>
      <c r="G70" s="89"/>
      <c r="H70" s="90">
        <f t="shared" si="79"/>
        <v>0.055624114909973675</v>
      </c>
      <c r="I70" s="29"/>
      <c r="J70" s="86">
        <f>SUM(J61:J69)</f>
        <v>4550</v>
      </c>
      <c r="K70" s="89"/>
      <c r="L70" s="90">
        <f t="shared" si="81"/>
        <v>0.05309574605042942</v>
      </c>
      <c r="M70" s="91"/>
      <c r="N70" s="86">
        <f>SUM(N61:N69)</f>
        <v>4550</v>
      </c>
      <c r="O70" s="89"/>
      <c r="P70" s="90">
        <f t="shared" si="83"/>
        <v>0.05261740599592104</v>
      </c>
      <c r="Q70" s="59"/>
      <c r="R70" s="86">
        <f>SUM(R61:R69)</f>
        <v>4550</v>
      </c>
      <c r="S70" s="89"/>
      <c r="T70" s="90">
        <f t="shared" si="85"/>
        <v>0.052147607728100315</v>
      </c>
      <c r="U70" s="25"/>
      <c r="V70" s="86">
        <f>SUM(V61:V69)</f>
        <v>4550</v>
      </c>
      <c r="W70" s="89"/>
      <c r="X70" s="90">
        <f t="shared" si="87"/>
        <v>0.051232737417081016</v>
      </c>
      <c r="Y70" s="91"/>
      <c r="Z70" s="86">
        <f>SUM(Z61:Z69)</f>
        <v>4550</v>
      </c>
      <c r="AA70" s="89"/>
      <c r="AB70" s="90">
        <f t="shared" si="89"/>
        <v>0.05261740599592104</v>
      </c>
      <c r="AC70" s="91"/>
      <c r="AD70" s="86">
        <f>SUM(AD61:AD69)</f>
        <v>4550</v>
      </c>
      <c r="AE70" s="89"/>
      <c r="AF70" s="90">
        <f t="shared" si="91"/>
        <v>0.055624114909973675</v>
      </c>
      <c r="AG70" s="91"/>
      <c r="AH70" s="86">
        <f>SUM(AH61:AH69)</f>
        <v>4550</v>
      </c>
      <c r="AI70" s="89"/>
      <c r="AJ70" s="90">
        <f t="shared" si="93"/>
        <v>0.046724256524377894</v>
      </c>
      <c r="AK70" s="91"/>
      <c r="AL70" s="86">
        <f>SUM(AL61:AL69)</f>
        <v>4550</v>
      </c>
      <c r="AM70" s="89"/>
      <c r="AN70" s="90">
        <f t="shared" si="95"/>
        <v>0.051232737417081016</v>
      </c>
      <c r="AO70" s="91"/>
      <c r="AP70" s="86">
        <f>SUM(AP61:AP69)</f>
        <v>4550</v>
      </c>
      <c r="AQ70" s="89"/>
      <c r="AR70" s="90">
        <f t="shared" si="97"/>
        <v>0.05670419481113822</v>
      </c>
      <c r="AS70" s="91"/>
      <c r="AT70" s="86">
        <f>SUM(AT61:AT69)</f>
        <v>4550</v>
      </c>
      <c r="AU70" s="89"/>
      <c r="AV70" s="90">
        <f t="shared" si="99"/>
        <v>0.056158962168723424</v>
      </c>
      <c r="AW70" s="91"/>
      <c r="AX70" s="86">
        <f>SUM(AX61:AX69)</f>
        <v>4550</v>
      </c>
      <c r="AY70" s="89"/>
      <c r="AZ70" s="90">
        <f t="shared" si="101"/>
        <v>0.055624114909973675</v>
      </c>
      <c r="BA70" s="91"/>
      <c r="BB70" s="86">
        <f>SUM(BB61:BB69)</f>
        <v>4550</v>
      </c>
      <c r="BC70" s="89"/>
      <c r="BD70" s="90">
        <f t="shared" si="103"/>
        <v>0.05840532065547237</v>
      </c>
      <c r="BE70" s="91"/>
    </row>
    <row r="71" spans="1:57" s="7" customFormat="1" ht="12.75">
      <c r="A71" s="22" t="s">
        <v>16</v>
      </c>
      <c r="B71" s="169"/>
      <c r="C71" s="40"/>
      <c r="D71" s="19">
        <f>'Sample Breakeven '!D71</f>
        <v>0.025</v>
      </c>
      <c r="E71" s="83"/>
      <c r="F71" s="14">
        <f>H71*F$5</f>
        <v>2044.9763593380624</v>
      </c>
      <c r="G71"/>
      <c r="H71" s="15">
        <f>D71</f>
        <v>0.025</v>
      </c>
      <c r="I71" s="29"/>
      <c r="J71" s="14">
        <f>L71*J$5</f>
        <v>2142.3561859732085</v>
      </c>
      <c r="K71"/>
      <c r="L71" s="15">
        <f>H71</f>
        <v>0.025</v>
      </c>
      <c r="M71" s="91"/>
      <c r="N71" s="14">
        <f>P71*N$5</f>
        <v>2161.8321513002375</v>
      </c>
      <c r="O71"/>
      <c r="P71" s="15">
        <f>L71</f>
        <v>0.025</v>
      </c>
      <c r="Q71" s="59"/>
      <c r="R71" s="14">
        <f>T71*R$5</f>
        <v>2181.308116627267</v>
      </c>
      <c r="S71"/>
      <c r="T71" s="15">
        <f>P71</f>
        <v>0.025</v>
      </c>
      <c r="U71" s="25"/>
      <c r="V71" s="14">
        <f>X71*V$5</f>
        <v>2220.260047281325</v>
      </c>
      <c r="W71"/>
      <c r="X71" s="15">
        <f>T71</f>
        <v>0.025</v>
      </c>
      <c r="Y71" s="91"/>
      <c r="Z71" s="14">
        <f>AB71*Z$5</f>
        <v>2161.8321513002375</v>
      </c>
      <c r="AA71"/>
      <c r="AB71" s="15">
        <f>X71</f>
        <v>0.025</v>
      </c>
      <c r="AC71" s="91"/>
      <c r="AD71" s="14">
        <f>AF71*AD$5</f>
        <v>2044.9763593380624</v>
      </c>
      <c r="AE71"/>
      <c r="AF71" s="15">
        <f>AB71</f>
        <v>0.025</v>
      </c>
      <c r="AG71" s="91"/>
      <c r="AH71" s="14">
        <f>AJ71*AH$5</f>
        <v>2434.4956658786455</v>
      </c>
      <c r="AI71"/>
      <c r="AJ71" s="15">
        <f>AF71</f>
        <v>0.025</v>
      </c>
      <c r="AK71" s="91"/>
      <c r="AL71" s="14">
        <f>AN71*AL$5</f>
        <v>2220.260047281325</v>
      </c>
      <c r="AM71"/>
      <c r="AN71" s="15">
        <f>AJ71</f>
        <v>0.025</v>
      </c>
      <c r="AO71" s="91"/>
      <c r="AP71" s="14">
        <f>AR71*AP$5</f>
        <v>2006.024428684004</v>
      </c>
      <c r="AQ71"/>
      <c r="AR71" s="15">
        <f>AN71</f>
        <v>0.025</v>
      </c>
      <c r="AS71" s="91"/>
      <c r="AT71" s="14">
        <f>AV71*AT$5</f>
        <v>2025.5003940110332</v>
      </c>
      <c r="AU71"/>
      <c r="AV71" s="15">
        <f>AR71</f>
        <v>0.025</v>
      </c>
      <c r="AW71" s="91"/>
      <c r="AX71" s="14">
        <f>AZ71*AX$5</f>
        <v>2044.9763593380624</v>
      </c>
      <c r="AY71"/>
      <c r="AZ71" s="15">
        <f>AV71</f>
        <v>0.025</v>
      </c>
      <c r="BA71" s="91"/>
      <c r="BB71" s="14">
        <f>BD71*BB$5</f>
        <v>1947.5965327029164</v>
      </c>
      <c r="BC71"/>
      <c r="BD71" s="15">
        <f>AZ71</f>
        <v>0.025</v>
      </c>
      <c r="BE71" s="91"/>
    </row>
    <row r="72" spans="1:57" s="7" customFormat="1" ht="12.75">
      <c r="A72" s="22" t="s">
        <v>15</v>
      </c>
      <c r="B72" s="169"/>
      <c r="C72" s="40"/>
      <c r="D72" s="19">
        <f>'Sample Breakeven '!D72</f>
        <v>0.035</v>
      </c>
      <c r="E72" s="83"/>
      <c r="F72" s="14">
        <f>H72*F$5</f>
        <v>2862.9669030732875</v>
      </c>
      <c r="G72"/>
      <c r="H72" s="15">
        <f>D72</f>
        <v>0.035</v>
      </c>
      <c r="I72" s="29"/>
      <c r="J72" s="14">
        <f>L72*J$5</f>
        <v>2999.298660362492</v>
      </c>
      <c r="K72"/>
      <c r="L72" s="15">
        <f>H72</f>
        <v>0.035</v>
      </c>
      <c r="M72" s="29"/>
      <c r="N72" s="14">
        <f>P72*N$5</f>
        <v>3026.5650118203325</v>
      </c>
      <c r="O72"/>
      <c r="P72" s="15">
        <f>L72</f>
        <v>0.035</v>
      </c>
      <c r="Q72" s="29"/>
      <c r="R72" s="14">
        <f>T72*R$5</f>
        <v>3053.8313632781737</v>
      </c>
      <c r="S72"/>
      <c r="T72" s="15">
        <f>P72</f>
        <v>0.035</v>
      </c>
      <c r="U72" s="29"/>
      <c r="V72" s="14">
        <f>X72*V$5</f>
        <v>3108.3640661938553</v>
      </c>
      <c r="W72"/>
      <c r="X72" s="15">
        <f>T72</f>
        <v>0.035</v>
      </c>
      <c r="Y72" s="29"/>
      <c r="Z72" s="14">
        <f>AB72*Z$5</f>
        <v>3026.5650118203325</v>
      </c>
      <c r="AA72"/>
      <c r="AB72" s="15">
        <f>X72</f>
        <v>0.035</v>
      </c>
      <c r="AC72" s="29"/>
      <c r="AD72" s="14">
        <f>AF72*AD$5</f>
        <v>2862.9669030732875</v>
      </c>
      <c r="AE72"/>
      <c r="AF72" s="15">
        <f>AB72</f>
        <v>0.035</v>
      </c>
      <c r="AG72" s="29"/>
      <c r="AH72" s="14">
        <f>AJ72*AH$5</f>
        <v>3408.293932230104</v>
      </c>
      <c r="AI72"/>
      <c r="AJ72" s="15">
        <f>AF72</f>
        <v>0.035</v>
      </c>
      <c r="AK72" s="29"/>
      <c r="AL72" s="14">
        <f>AN72*AL$5</f>
        <v>3108.3640661938553</v>
      </c>
      <c r="AM72"/>
      <c r="AN72" s="15">
        <f>AJ72</f>
        <v>0.035</v>
      </c>
      <c r="AO72" s="29"/>
      <c r="AP72" s="14">
        <f>AR72*AP$5</f>
        <v>2808.4342001576056</v>
      </c>
      <c r="AQ72"/>
      <c r="AR72" s="15">
        <f>AN72</f>
        <v>0.035</v>
      </c>
      <c r="AS72" s="29"/>
      <c r="AT72" s="14">
        <f>AV72*AT$5</f>
        <v>2835.700551615447</v>
      </c>
      <c r="AU72"/>
      <c r="AV72" s="15">
        <f>AR72</f>
        <v>0.035</v>
      </c>
      <c r="AW72" s="29"/>
      <c r="AX72" s="14">
        <f>AZ72*AX$5</f>
        <v>2862.9669030732875</v>
      </c>
      <c r="AY72"/>
      <c r="AZ72" s="15">
        <f>AV72</f>
        <v>0.035</v>
      </c>
      <c r="BA72" s="29"/>
      <c r="BB72" s="14">
        <f>BD72*BB$5</f>
        <v>2726.6351457840833</v>
      </c>
      <c r="BC72"/>
      <c r="BD72" s="15">
        <f>AZ72</f>
        <v>0.035</v>
      </c>
      <c r="BE72" s="29"/>
    </row>
    <row r="73" spans="1:57" s="7" customFormat="1" ht="12.75">
      <c r="A73" s="126" t="s">
        <v>51</v>
      </c>
      <c r="B73" s="175"/>
      <c r="C73" s="101"/>
      <c r="D73" s="102"/>
      <c r="E73" s="83"/>
      <c r="F73" s="103">
        <f>SUM(F70:F72)</f>
        <v>9457.94326241135</v>
      </c>
      <c r="G73" s="104"/>
      <c r="H73" s="105">
        <f>F73/F$5</f>
        <v>0.1156241149099737</v>
      </c>
      <c r="I73" s="29"/>
      <c r="J73" s="103">
        <f>SUM(J70:J72)</f>
        <v>9691.654846335701</v>
      </c>
      <c r="K73" s="104"/>
      <c r="L73" s="105">
        <f>J73/J$5</f>
        <v>0.11309574605042944</v>
      </c>
      <c r="M73" s="29"/>
      <c r="N73" s="103">
        <f>SUM(N70:N72)</f>
        <v>9738.39716312057</v>
      </c>
      <c r="O73" s="104"/>
      <c r="P73" s="105">
        <f>N73/N$5</f>
        <v>0.11261740599592104</v>
      </c>
      <c r="Q73" s="29"/>
      <c r="R73" s="103">
        <f>SUM(R70:R72)</f>
        <v>9785.13947990544</v>
      </c>
      <c r="S73" s="104"/>
      <c r="T73" s="105">
        <f>R73/R$5</f>
        <v>0.11214760772810031</v>
      </c>
      <c r="U73" s="29"/>
      <c r="V73" s="103">
        <f>SUM(V70:V72)</f>
        <v>9878.62411347518</v>
      </c>
      <c r="W73" s="104"/>
      <c r="X73" s="105">
        <f>V73/V$5</f>
        <v>0.111232737417081</v>
      </c>
      <c r="Y73" s="29"/>
      <c r="Z73" s="103">
        <f>SUM(Z70:Z72)</f>
        <v>9738.39716312057</v>
      </c>
      <c r="AA73" s="104"/>
      <c r="AB73" s="105">
        <f>Z73/Z$5</f>
        <v>0.11261740599592104</v>
      </c>
      <c r="AC73" s="29"/>
      <c r="AD73" s="103">
        <f>SUM(AD70:AD72)</f>
        <v>9457.94326241135</v>
      </c>
      <c r="AE73" s="104"/>
      <c r="AF73" s="105">
        <f>AD73/AD$5</f>
        <v>0.1156241149099737</v>
      </c>
      <c r="AG73" s="29"/>
      <c r="AH73" s="103">
        <f>SUM(AH70:AH72)</f>
        <v>10392.78959810875</v>
      </c>
      <c r="AI73" s="104"/>
      <c r="AJ73" s="105">
        <f>AH73/AH$5</f>
        <v>0.1067242565243779</v>
      </c>
      <c r="AK73" s="29"/>
      <c r="AL73" s="103">
        <f>SUM(AL70:AL72)</f>
        <v>9878.62411347518</v>
      </c>
      <c r="AM73" s="104"/>
      <c r="AN73" s="105">
        <f>AL73/AL$5</f>
        <v>0.111232737417081</v>
      </c>
      <c r="AO73" s="29"/>
      <c r="AP73" s="103">
        <f>SUM(AP70:AP72)</f>
        <v>9364.45862884161</v>
      </c>
      <c r="AQ73" s="104"/>
      <c r="AR73" s="105">
        <f>AP73/AP$5</f>
        <v>0.11670419481113822</v>
      </c>
      <c r="AS73" s="29"/>
      <c r="AT73" s="103">
        <f>SUM(AT70:AT72)</f>
        <v>9411.200945626479</v>
      </c>
      <c r="AU73" s="104"/>
      <c r="AV73" s="105">
        <f>AT73/AT$5</f>
        <v>0.11615896216872341</v>
      </c>
      <c r="AW73" s="29"/>
      <c r="AX73" s="103">
        <f>SUM(AX70:AX72)</f>
        <v>9457.94326241135</v>
      </c>
      <c r="AY73" s="104"/>
      <c r="AZ73" s="105">
        <f>AX73/AX$5</f>
        <v>0.1156241149099737</v>
      </c>
      <c r="BA73" s="29"/>
      <c r="BB73" s="103">
        <f>SUM(BB70:BB72)</f>
        <v>9224.231678487</v>
      </c>
      <c r="BC73" s="104"/>
      <c r="BD73" s="105">
        <f>BB73/BB$5</f>
        <v>0.11840532065547238</v>
      </c>
      <c r="BE73" s="29"/>
    </row>
    <row r="74" spans="1:57" ht="13.5" thickBot="1">
      <c r="A74" s="71" t="s">
        <v>4</v>
      </c>
      <c r="B74" s="176">
        <f>SUM(B9:B72)-B70</f>
        <v>16476.666666666664</v>
      </c>
      <c r="C74" s="73"/>
      <c r="D74" s="74">
        <f>SUM(D10:D72)</f>
        <v>0.7885000000000001</v>
      </c>
      <c r="E74" s="83"/>
      <c r="F74" s="72">
        <f>F15+F27+F46+F58+F73</f>
        <v>80975.22104018915</v>
      </c>
      <c r="G74" s="75"/>
      <c r="H74" s="76">
        <f>IF($F$5=0,"-",F74/F$5)</f>
        <v>0.9899285714285713</v>
      </c>
      <c r="I74" s="29"/>
      <c r="J74" s="72">
        <f>J15+J27+J46+J58+J73</f>
        <v>84046.58077226166</v>
      </c>
      <c r="K74" s="75"/>
      <c r="L74" s="76">
        <f>IF($F$5=0,"-",J74/J$5)</f>
        <v>0.9807727272727272</v>
      </c>
      <c r="M74" s="29"/>
      <c r="N74" s="72">
        <f>N15+N27+N46+N58+N73</f>
        <v>84660.85271867615</v>
      </c>
      <c r="O74" s="75"/>
      <c r="P74" s="76">
        <f>IF($F$5=0,"-",N74/N$5)</f>
        <v>0.9790405405405403</v>
      </c>
      <c r="Q74" s="29"/>
      <c r="R74" s="72">
        <f>R15+R27+R46+R58+R73</f>
        <v>85275.12466509067</v>
      </c>
      <c r="S74" s="75"/>
      <c r="T74" s="76">
        <f>IF($F$5=0,"-",R74/R$5)</f>
        <v>0.9773392857142857</v>
      </c>
      <c r="U74" s="29"/>
      <c r="V74" s="72">
        <f>V15+V27+V46+V58+V73</f>
        <v>86503.66855791966</v>
      </c>
      <c r="W74" s="75"/>
      <c r="X74" s="76">
        <f>IF($F$5=0,"-",V74/V$5)</f>
        <v>0.9740263157894736</v>
      </c>
      <c r="Y74" s="29"/>
      <c r="Z74" s="72">
        <f>Z15+Z27+Z46+Z58+Z73</f>
        <v>84660.85271867615</v>
      </c>
      <c r="AA74" s="75"/>
      <c r="AB74" s="76">
        <f>IF($F$5=0,"-",Z74/Z$5)</f>
        <v>0.9790405405405403</v>
      </c>
      <c r="AC74" s="29"/>
      <c r="AD74" s="72">
        <f>AD15+AD27+AD46+AD58+AD73</f>
        <v>80975.22104018915</v>
      </c>
      <c r="AE74" s="75"/>
      <c r="AF74" s="76">
        <f>IF($F$5=0,"-",AD74/AD$5)</f>
        <v>0.9899285714285713</v>
      </c>
      <c r="AG74" s="29"/>
      <c r="AH74" s="72">
        <f>AH15+AH27+AH46+AH58+AH73</f>
        <v>93260.65996847914</v>
      </c>
      <c r="AI74" s="75"/>
      <c r="AJ74" s="76">
        <f>IF($F$5=0,"-",AH74/AH$5)</f>
        <v>0.9577</v>
      </c>
      <c r="AK74" s="29"/>
      <c r="AL74" s="72">
        <f>AL15+AL27+AL46+AL58+AL73</f>
        <v>86503.66855791966</v>
      </c>
      <c r="AM74" s="75"/>
      <c r="AN74" s="76">
        <f>IF($F$5=0,"-",AL74/AL$5)</f>
        <v>0.9740263157894736</v>
      </c>
      <c r="AO74" s="29"/>
      <c r="AP74" s="72">
        <f>AP15+AP27+AP46+AP58+AP73</f>
        <v>79746.67714736014</v>
      </c>
      <c r="AQ74" s="75"/>
      <c r="AR74" s="76">
        <f>IF($F$5=0,"-",AP74/AP$5)</f>
        <v>0.9938398058252425</v>
      </c>
      <c r="AS74" s="29"/>
      <c r="AT74" s="72">
        <f>AT15+AT27+AT46+AT58+AT73</f>
        <v>80360.94909377465</v>
      </c>
      <c r="AU74" s="75"/>
      <c r="AV74" s="76">
        <f>IF($F$5=0,"-",AT74/AT$5)</f>
        <v>0.9918653846153844</v>
      </c>
      <c r="AW74" s="29"/>
      <c r="AX74" s="72">
        <f>AX15+AX27+AX46+AX58+AX73</f>
        <v>80975.22104018915</v>
      </c>
      <c r="AY74" s="75"/>
      <c r="AZ74" s="76">
        <f>IF($F$5=0,"-",AX74/AX$5)</f>
        <v>0.9899285714285713</v>
      </c>
      <c r="BA74" s="29"/>
      <c r="BB74" s="72">
        <f>BB15+BB27+BB46+BB58+BB73</f>
        <v>77903.86130811664</v>
      </c>
      <c r="BC74" s="75"/>
      <c r="BD74" s="76">
        <f>IF($F$5=0,"-",BB74/BB$5)</f>
        <v>0.9999999999999998</v>
      </c>
      <c r="BE74" s="29"/>
    </row>
    <row r="75" spans="1:57" ht="12.75" customHeight="1" hidden="1">
      <c r="A75" s="5"/>
      <c r="B75" s="177"/>
      <c r="C75" s="40"/>
      <c r="D75" s="6"/>
      <c r="E75" s="83"/>
      <c r="F75" s="7"/>
      <c r="G75" s="7"/>
      <c r="H75" s="6"/>
      <c r="I75" s="29"/>
      <c r="J75" s="7"/>
      <c r="K75" s="7"/>
      <c r="L75" s="6"/>
      <c r="M75" s="91"/>
      <c r="N75" s="7"/>
      <c r="O75" s="7"/>
      <c r="P75" s="6"/>
      <c r="Q75" s="91"/>
      <c r="R75" s="7"/>
      <c r="S75" s="7"/>
      <c r="T75" s="6"/>
      <c r="U75" s="91"/>
      <c r="V75" s="7"/>
      <c r="W75" s="7"/>
      <c r="X75" s="6"/>
      <c r="Y75" s="91"/>
      <c r="Z75" s="7"/>
      <c r="AA75" s="7"/>
      <c r="AB75" s="6"/>
      <c r="AC75" s="91"/>
      <c r="AD75" s="7"/>
      <c r="AE75" s="7"/>
      <c r="AF75" s="6"/>
      <c r="AG75" s="91"/>
      <c r="AH75" s="7"/>
      <c r="AI75" s="7"/>
      <c r="AJ75" s="6"/>
      <c r="AK75" s="91"/>
      <c r="AL75" s="7"/>
      <c r="AM75" s="7"/>
      <c r="AN75" s="6"/>
      <c r="AO75" s="91"/>
      <c r="AP75" s="7"/>
      <c r="AQ75" s="7"/>
      <c r="AR75" s="6"/>
      <c r="AS75" s="91"/>
      <c r="AT75" s="7"/>
      <c r="AU75" s="7"/>
      <c r="AV75" s="6"/>
      <c r="AW75" s="91"/>
      <c r="AX75" s="7"/>
      <c r="AY75" s="7"/>
      <c r="AZ75" s="6"/>
      <c r="BA75" s="91"/>
      <c r="BB75" s="7"/>
      <c r="BC75" s="7"/>
      <c r="BD75" s="6"/>
      <c r="BE75" s="91"/>
    </row>
    <row r="76" spans="1:57" ht="21" customHeight="1" thickBot="1" thickTop="1">
      <c r="A76" s="127" t="s">
        <v>92</v>
      </c>
      <c r="B76" s="178">
        <v>0</v>
      </c>
      <c r="C76" s="113"/>
      <c r="D76" s="114">
        <v>0</v>
      </c>
      <c r="E76" s="83"/>
      <c r="F76" s="106">
        <f>F5-F74</f>
        <v>823.833333333343</v>
      </c>
      <c r="G76" s="107"/>
      <c r="H76" s="108">
        <f>F76/F5</f>
        <v>0.010071428571428686</v>
      </c>
      <c r="I76" s="29"/>
      <c r="J76" s="106">
        <f>J5-J74</f>
        <v>1647.6666666666715</v>
      </c>
      <c r="K76" s="107"/>
      <c r="L76" s="108">
        <f>J76/J5</f>
        <v>0.019227272727272773</v>
      </c>
      <c r="M76" s="29"/>
      <c r="N76" s="106">
        <f>N5-N74</f>
        <v>1812.4333333333489</v>
      </c>
      <c r="O76" s="107"/>
      <c r="P76" s="108">
        <f>N76/N5</f>
        <v>0.02095945945945963</v>
      </c>
      <c r="Q76" s="29"/>
      <c r="R76" s="106">
        <f>R5-R74</f>
        <v>1977.199999999997</v>
      </c>
      <c r="S76" s="107"/>
      <c r="T76" s="108">
        <f>R76/R5</f>
        <v>0.022660714285714242</v>
      </c>
      <c r="U76" s="29"/>
      <c r="V76" s="106">
        <f>V5-V74</f>
        <v>2306.733333333337</v>
      </c>
      <c r="W76" s="107"/>
      <c r="X76" s="108">
        <f>V76/V5</f>
        <v>0.025973684210526347</v>
      </c>
      <c r="Y76" s="29"/>
      <c r="Z76" s="106">
        <f>Z5-Z74</f>
        <v>1812.4333333333489</v>
      </c>
      <c r="AA76" s="107"/>
      <c r="AB76" s="108">
        <f>Z76/Z5</f>
        <v>0.02095945945945963</v>
      </c>
      <c r="AC76" s="29"/>
      <c r="AD76" s="106">
        <f>AD5-AD74</f>
        <v>823.833333333343</v>
      </c>
      <c r="AE76" s="107"/>
      <c r="AF76" s="108">
        <f>AD76/AD5</f>
        <v>0.010071428571428686</v>
      </c>
      <c r="AG76" s="29"/>
      <c r="AH76" s="106">
        <f>AH5-AH74</f>
        <v>4119.1666666666715</v>
      </c>
      <c r="AI76" s="107"/>
      <c r="AJ76" s="108">
        <f>AH76/AH5</f>
        <v>0.04230000000000004</v>
      </c>
      <c r="AK76" s="29"/>
      <c r="AL76" s="106">
        <f>AL5-AL74</f>
        <v>2306.733333333337</v>
      </c>
      <c r="AM76" s="107"/>
      <c r="AN76" s="108">
        <f>AL76/AL5</f>
        <v>0.025973684210526347</v>
      </c>
      <c r="AO76" s="29"/>
      <c r="AP76" s="106">
        <f>AP5-AP74</f>
        <v>494.30000000001746</v>
      </c>
      <c r="AQ76" s="107"/>
      <c r="AR76" s="108">
        <f>AP76/AP5</f>
        <v>0.006160194174757497</v>
      </c>
      <c r="AS76" s="29"/>
      <c r="AT76" s="106">
        <f>AT5-AT74</f>
        <v>659.0666666666802</v>
      </c>
      <c r="AU76" s="107"/>
      <c r="AV76" s="108">
        <f>AT76/AT5</f>
        <v>0.008134615384615549</v>
      </c>
      <c r="AW76" s="29"/>
      <c r="AX76" s="106">
        <f>AX5-AX74</f>
        <v>823.833333333343</v>
      </c>
      <c r="AY76" s="107"/>
      <c r="AZ76" s="108">
        <f>AX76/AX5</f>
        <v>0.010071428571428686</v>
      </c>
      <c r="BA76" s="29"/>
      <c r="BB76" s="106">
        <f>BB5-BB74</f>
        <v>0</v>
      </c>
      <c r="BC76" s="107"/>
      <c r="BD76" s="108">
        <f>BB76/BB5</f>
        <v>0</v>
      </c>
      <c r="BE76" s="29"/>
    </row>
    <row r="77" spans="1:57" ht="21" customHeight="1" thickBot="1" thickTop="1">
      <c r="A77" s="219" t="s">
        <v>94</v>
      </c>
      <c r="B77" s="220"/>
      <c r="C77" s="221"/>
      <c r="D77" s="222"/>
      <c r="E77" s="223"/>
      <c r="F77" s="224">
        <f>+F5</f>
        <v>81799.0543735225</v>
      </c>
      <c r="G77" s="225"/>
      <c r="H77" s="222"/>
      <c r="I77" s="29"/>
      <c r="J77" s="224">
        <f>F77+J5</f>
        <v>167493.3018124508</v>
      </c>
      <c r="K77" s="225"/>
      <c r="L77" s="222"/>
      <c r="M77" s="29"/>
      <c r="N77" s="224">
        <f>J77+N5</f>
        <v>253966.5878644603</v>
      </c>
      <c r="O77" s="225"/>
      <c r="P77" s="222"/>
      <c r="Q77" s="29"/>
      <c r="R77" s="224">
        <f>N77+R5</f>
        <v>341218.91252955096</v>
      </c>
      <c r="S77" s="225"/>
      <c r="T77" s="222"/>
      <c r="U77" s="29"/>
      <c r="V77" s="224">
        <f>R77+V5</f>
        <v>430029.314420804</v>
      </c>
      <c r="W77" s="225"/>
      <c r="X77" s="222"/>
      <c r="Y77" s="29"/>
      <c r="Z77" s="224">
        <f>V77+Z5</f>
        <v>516502.6004728135</v>
      </c>
      <c r="AA77" s="225"/>
      <c r="AB77" s="222"/>
      <c r="AC77" s="29"/>
      <c r="AD77" s="224">
        <f>Z77+AD5</f>
        <v>598301.654846336</v>
      </c>
      <c r="AE77" s="225"/>
      <c r="AF77" s="222"/>
      <c r="AG77" s="29"/>
      <c r="AH77" s="224">
        <f>AD77+AH5</f>
        <v>695681.4814814818</v>
      </c>
      <c r="AI77" s="225"/>
      <c r="AJ77" s="222"/>
      <c r="AK77" s="29"/>
      <c r="AL77" s="224">
        <f>AH77+AL5</f>
        <v>784491.8833727348</v>
      </c>
      <c r="AM77" s="225"/>
      <c r="AN77" s="222"/>
      <c r="AO77" s="29"/>
      <c r="AP77" s="224">
        <f>AL77+AP5</f>
        <v>864732.8605200949</v>
      </c>
      <c r="AQ77" s="225"/>
      <c r="AR77" s="222"/>
      <c r="AS77" s="29"/>
      <c r="AT77" s="224">
        <f>AP77+AT5</f>
        <v>945752.8762805362</v>
      </c>
      <c r="AU77" s="225"/>
      <c r="AV77" s="222"/>
      <c r="AW77" s="29"/>
      <c r="AX77" s="224">
        <f>AT77+AX5</f>
        <v>1027551.9306540587</v>
      </c>
      <c r="AY77" s="225"/>
      <c r="AZ77" s="222"/>
      <c r="BA77" s="29"/>
      <c r="BB77" s="224">
        <f>AX77+BB5</f>
        <v>1105455.7919621754</v>
      </c>
      <c r="BC77" s="225"/>
      <c r="BD77" s="222"/>
      <c r="BE77" s="29"/>
    </row>
    <row r="78" spans="1:57" ht="19.5" customHeight="1" thickBot="1" thickTop="1">
      <c r="A78" s="219" t="s">
        <v>93</v>
      </c>
      <c r="B78" s="220">
        <v>0</v>
      </c>
      <c r="C78" s="221"/>
      <c r="D78" s="222">
        <v>0</v>
      </c>
      <c r="E78" s="223"/>
      <c r="F78" s="224">
        <f>+F76</f>
        <v>823.833333333343</v>
      </c>
      <c r="G78" s="225"/>
      <c r="H78" s="222">
        <f>F78/F77</f>
        <v>0.010071428571428686</v>
      </c>
      <c r="I78" s="29"/>
      <c r="J78" s="224">
        <f>J76+F78</f>
        <v>2471.5000000000146</v>
      </c>
      <c r="K78" s="225"/>
      <c r="L78" s="222">
        <f>J78/J77</f>
        <v>0.014755813953488454</v>
      </c>
      <c r="M78" s="29"/>
      <c r="N78" s="224">
        <f>N76+J78</f>
        <v>4283.933333333363</v>
      </c>
      <c r="O78" s="225"/>
      <c r="P78" s="222">
        <f>N78/N77</f>
        <v>0.016868098159509314</v>
      </c>
      <c r="Q78" s="29"/>
      <c r="R78" s="224">
        <f>R76+N78</f>
        <v>6261.1333333333605</v>
      </c>
      <c r="S78" s="225"/>
      <c r="T78" s="222">
        <f>R78/R77</f>
        <v>0.018349315068493223</v>
      </c>
      <c r="U78" s="29"/>
      <c r="V78" s="224">
        <f>V76+R78</f>
        <v>8567.866666666698</v>
      </c>
      <c r="W78" s="225"/>
      <c r="X78" s="222">
        <f>V78/V77</f>
        <v>0.019923913043478323</v>
      </c>
      <c r="Y78" s="29"/>
      <c r="Z78" s="224">
        <f>Z76+V78</f>
        <v>10380.300000000047</v>
      </c>
      <c r="AA78" s="225"/>
      <c r="AB78" s="222">
        <f>Z78/Z77</f>
        <v>0.020097285067873383</v>
      </c>
      <c r="AC78" s="29"/>
      <c r="AD78" s="224">
        <f>AD76+Z78</f>
        <v>11204.13333333339</v>
      </c>
      <c r="AE78" s="225"/>
      <c r="AF78" s="222">
        <f>AD78/AD77</f>
        <v>0.018726562500000085</v>
      </c>
      <c r="AG78" s="29"/>
      <c r="AH78" s="224">
        <f>AH76+AD78</f>
        <v>15323.300000000061</v>
      </c>
      <c r="AI78" s="225"/>
      <c r="AJ78" s="222">
        <f>AH78/AH77</f>
        <v>0.022026315789473762</v>
      </c>
      <c r="AK78" s="29"/>
      <c r="AL78" s="224">
        <f>AL76+AH78</f>
        <v>17630.0333333334</v>
      </c>
      <c r="AM78" s="225"/>
      <c r="AN78" s="222">
        <f>AL78/AL77</f>
        <v>0.022473187686196695</v>
      </c>
      <c r="AO78" s="29"/>
      <c r="AP78" s="224">
        <f>AP76+AL78</f>
        <v>18124.333333333416</v>
      </c>
      <c r="AQ78" s="225"/>
      <c r="AR78" s="222">
        <f>AP78/AP77</f>
        <v>0.020959459459459547</v>
      </c>
      <c r="AS78" s="29"/>
      <c r="AT78" s="224">
        <f>AT76+AP78</f>
        <v>18783.400000000096</v>
      </c>
      <c r="AU78" s="225"/>
      <c r="AV78" s="222">
        <f>AT78/AT77</f>
        <v>0.01986079077429993</v>
      </c>
      <c r="AW78" s="29"/>
      <c r="AX78" s="224">
        <f>AX76+AT78</f>
        <v>19607.23333333344</v>
      </c>
      <c r="AY78" s="225"/>
      <c r="AZ78" s="222">
        <f>AX78/AX77</f>
        <v>0.019081501137225267</v>
      </c>
      <c r="BA78" s="29"/>
      <c r="BB78" s="224">
        <f>BB76+AX78</f>
        <v>19607.23333333344</v>
      </c>
      <c r="BC78" s="225"/>
      <c r="BD78" s="222">
        <f>BB78/BB77</f>
        <v>0.017736786469344696</v>
      </c>
      <c r="BE78" s="29"/>
    </row>
    <row r="79" spans="1:73" ht="16.5" thickTop="1">
      <c r="A79" s="1"/>
      <c r="B79" s="65"/>
      <c r="C79" s="38"/>
      <c r="D79" s="2"/>
      <c r="E79" s="9"/>
      <c r="H79" s="8"/>
      <c r="I79" s="9"/>
      <c r="L79" s="2"/>
      <c r="M79" s="9"/>
      <c r="P79" s="2"/>
      <c r="S79" s="157"/>
      <c r="T79" s="157"/>
      <c r="U79" s="157"/>
      <c r="V79" s="157"/>
      <c r="W79" s="157"/>
      <c r="X79" s="158"/>
      <c r="Y79" s="159"/>
      <c r="Z79" s="157"/>
      <c r="AA79" s="157"/>
      <c r="AB79" s="158"/>
      <c r="AC79" s="159"/>
      <c r="AD79" s="157"/>
      <c r="AE79" s="157"/>
      <c r="AF79" s="158"/>
      <c r="AG79" s="159"/>
      <c r="AH79" s="157"/>
      <c r="AI79" s="157"/>
      <c r="AJ79" s="158"/>
      <c r="AK79" s="159"/>
      <c r="AL79" s="157"/>
      <c r="AM79" s="157"/>
      <c r="AN79" s="158"/>
      <c r="AO79" s="159"/>
      <c r="AP79" s="157"/>
      <c r="AQ79" s="157"/>
      <c r="AR79" s="158"/>
      <c r="AS79" s="159"/>
      <c r="AT79" s="157"/>
      <c r="AU79" s="157"/>
      <c r="AV79" s="158"/>
      <c r="AW79" s="159"/>
      <c r="AX79" s="157"/>
      <c r="AY79" s="157"/>
      <c r="AZ79" s="158"/>
      <c r="BA79" s="159"/>
      <c r="BB79" s="157"/>
      <c r="BC79" s="157"/>
      <c r="BD79" s="158"/>
      <c r="BE79" s="159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</row>
    <row r="80" spans="1:73" ht="14.25">
      <c r="A80" s="271" t="s">
        <v>76</v>
      </c>
      <c r="B80" s="271"/>
      <c r="C80" s="271"/>
      <c r="D80" s="271"/>
      <c r="E80" s="271"/>
      <c r="F80" s="271"/>
      <c r="G80" s="271"/>
      <c r="H80" s="271"/>
      <c r="I80" s="155"/>
      <c r="J80" s="218">
        <v>35000</v>
      </c>
      <c r="K80" s="265" t="s">
        <v>22</v>
      </c>
      <c r="L80" s="265"/>
      <c r="M80" s="155"/>
      <c r="N80" s="156" t="s">
        <v>77</v>
      </c>
      <c r="O80" s="155"/>
      <c r="P80" s="155"/>
      <c r="S80" s="160"/>
      <c r="T80" s="160"/>
      <c r="U80" s="160"/>
      <c r="V80" s="161"/>
      <c r="W80" s="275"/>
      <c r="X80" s="275"/>
      <c r="Y80" s="162"/>
      <c r="Z80" s="161"/>
      <c r="AA80" s="275"/>
      <c r="AB80" s="275"/>
      <c r="AC80" s="162"/>
      <c r="AD80" s="161"/>
      <c r="AE80" s="275"/>
      <c r="AF80" s="275"/>
      <c r="AG80" s="162"/>
      <c r="AH80" s="161"/>
      <c r="AI80" s="275"/>
      <c r="AJ80" s="275"/>
      <c r="AK80" s="162"/>
      <c r="AL80" s="161"/>
      <c r="AM80" s="275"/>
      <c r="AN80" s="275"/>
      <c r="AO80" s="162"/>
      <c r="AP80" s="161"/>
      <c r="AQ80" s="275"/>
      <c r="AR80" s="275"/>
      <c r="AS80" s="162"/>
      <c r="AT80" s="161"/>
      <c r="AU80" s="275"/>
      <c r="AV80" s="275"/>
      <c r="AW80" s="162"/>
      <c r="AX80" s="161"/>
      <c r="AY80" s="275"/>
      <c r="AZ80" s="275"/>
      <c r="BA80" s="162"/>
      <c r="BB80" s="161"/>
      <c r="BC80" s="275"/>
      <c r="BD80" s="275"/>
      <c r="BE80" s="162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</row>
    <row r="81" spans="19:73" ht="12.75">
      <c r="S81" s="160"/>
      <c r="T81" s="160"/>
      <c r="U81" s="160"/>
      <c r="V81" s="160"/>
      <c r="W81" s="160"/>
      <c r="X81" s="160"/>
      <c r="Y81" s="163"/>
      <c r="Z81" s="160"/>
      <c r="AA81" s="160"/>
      <c r="AB81" s="160"/>
      <c r="AC81" s="163"/>
      <c r="AD81" s="160"/>
      <c r="AE81" s="160"/>
      <c r="AF81" s="160"/>
      <c r="AG81" s="163"/>
      <c r="AH81" s="160"/>
      <c r="AI81" s="160"/>
      <c r="AJ81" s="160"/>
      <c r="AK81" s="163"/>
      <c r="AL81" s="160"/>
      <c r="AM81" s="160"/>
      <c r="AN81" s="160"/>
      <c r="AO81" s="163"/>
      <c r="AP81" s="160"/>
      <c r="AQ81" s="160"/>
      <c r="AR81" s="160"/>
      <c r="AS81" s="163"/>
      <c r="AT81" s="160"/>
      <c r="AU81" s="160"/>
      <c r="AV81" s="160"/>
      <c r="AW81" s="163"/>
      <c r="AX81" s="160"/>
      <c r="AY81" s="160"/>
      <c r="AZ81" s="160"/>
      <c r="BA81" s="163"/>
      <c r="BB81" s="160"/>
      <c r="BC81" s="160"/>
      <c r="BD81" s="160"/>
      <c r="BE81" s="163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</row>
    <row r="83" ht="12.75">
      <c r="A83" s="23"/>
    </row>
    <row r="84" spans="1:8" ht="12.75">
      <c r="A84" s="23"/>
      <c r="F84" s="53"/>
      <c r="H84" s="46"/>
    </row>
    <row r="85" spans="1:8" ht="12.75">
      <c r="A85" s="23"/>
      <c r="F85" s="53"/>
      <c r="H85" s="46"/>
    </row>
    <row r="86" spans="1:8" ht="12.75">
      <c r="A86" s="23"/>
      <c r="F86" s="55"/>
      <c r="H86" s="46"/>
    </row>
    <row r="87" spans="1:8" ht="12.75">
      <c r="A87" s="23"/>
      <c r="F87" s="52"/>
      <c r="H87" s="46"/>
    </row>
    <row r="88" spans="1:8" ht="12.75">
      <c r="A88" s="23"/>
      <c r="F88" s="53"/>
      <c r="H88" s="46"/>
    </row>
    <row r="89" spans="1:6" ht="12.75">
      <c r="A89" s="23"/>
      <c r="F89" s="54"/>
    </row>
    <row r="90" spans="1:6" ht="12.75">
      <c r="A90" s="23"/>
      <c r="F90" s="52"/>
    </row>
    <row r="91" spans="1:6" ht="12.75">
      <c r="A91" s="23"/>
      <c r="F91" s="52"/>
    </row>
    <row r="92" spans="1:6" ht="12.75">
      <c r="A92" s="23"/>
      <c r="F92" s="54"/>
    </row>
    <row r="94" spans="1:8" ht="12.75">
      <c r="A94" s="23"/>
      <c r="F94" s="52"/>
      <c r="H94" s="46"/>
    </row>
  </sheetData>
  <sheetProtection/>
  <mergeCells count="26">
    <mergeCell ref="AM2:AN2"/>
    <mergeCell ref="AQ2:AR2"/>
    <mergeCell ref="AU2:AV2"/>
    <mergeCell ref="AY2:AZ2"/>
    <mergeCell ref="BC2:BD2"/>
    <mergeCell ref="AY80:AZ80"/>
    <mergeCell ref="BC80:BD80"/>
    <mergeCell ref="AQ80:AR80"/>
    <mergeCell ref="AU80:AV80"/>
    <mergeCell ref="AI2:AJ2"/>
    <mergeCell ref="AA80:AB80"/>
    <mergeCell ref="AE80:AF80"/>
    <mergeCell ref="AI80:AJ80"/>
    <mergeCell ref="AM80:AN80"/>
    <mergeCell ref="G2:H2"/>
    <mergeCell ref="K2:L2"/>
    <mergeCell ref="O2:P2"/>
    <mergeCell ref="S2:T2"/>
    <mergeCell ref="W2:X2"/>
    <mergeCell ref="B2:D2"/>
    <mergeCell ref="A9:D9"/>
    <mergeCell ref="A80:H80"/>
    <mergeCell ref="K80:L80"/>
    <mergeCell ref="W80:X80"/>
    <mergeCell ref="AE2:AF2"/>
    <mergeCell ref="AA2:AB2"/>
  </mergeCells>
  <printOptions horizontalCentered="1"/>
  <pageMargins left="0.25" right="0.25" top="0.5" bottom="0.5" header="0.25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Profit Projection</dc:title>
  <dc:subject/>
  <dc:creator>SCORE</dc:creator>
  <cp:keywords/>
  <dc:description/>
  <cp:lastModifiedBy>Dean Banks III</cp:lastModifiedBy>
  <cp:lastPrinted>2007-02-01T18:02:08Z</cp:lastPrinted>
  <dcterms:created xsi:type="dcterms:W3CDTF">2001-02-17T01:04:29Z</dcterms:created>
  <dcterms:modified xsi:type="dcterms:W3CDTF">2009-11-08T20:45:18Z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