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iagrams/drawing1.xml" ContentType="application/vnd.ms-office.drawingml.diagram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7620" windowHeight="5568" activeTab="2"/>
  </bookViews>
  <sheets>
    <sheet name="Evaluation" sheetId="1" r:id="rId1"/>
    <sheet name="Goals" sheetId="4" r:id="rId2"/>
    <sheet name="Plan" sheetId="5" r:id="rId3"/>
    <sheet name="Variables" sheetId="6" state="hidden" r:id="rId4"/>
    <sheet name="Lists" sheetId="2" state="hidden" r:id="rId5"/>
  </sheets>
  <externalReferences>
    <externalReference r:id="rId6"/>
  </externalReferences>
  <definedNames>
    <definedName name="_xlnm.Print_Area" localSheetId="1">Goals!$A$1:$P$38</definedName>
  </definedNames>
  <calcPr calcId="125725"/>
</workbook>
</file>

<file path=xl/calcChain.xml><?xml version="1.0" encoding="utf-8"?>
<calcChain xmlns="http://schemas.openxmlformats.org/spreadsheetml/2006/main">
  <c r="F1" i="5"/>
  <c r="H3"/>
  <c r="F3"/>
  <c r="D3"/>
  <c r="F23" i="4"/>
  <c r="F30"/>
  <c r="E14" i="5"/>
  <c r="G14"/>
  <c r="I14"/>
  <c r="E15"/>
  <c r="G15"/>
  <c r="I15"/>
  <c r="E16"/>
  <c r="G16"/>
  <c r="I16"/>
  <c r="E18"/>
  <c r="G18"/>
  <c r="I18"/>
  <c r="E19"/>
  <c r="G19"/>
  <c r="I19"/>
  <c r="E20"/>
  <c r="G20"/>
  <c r="I20"/>
  <c r="E22"/>
  <c r="G22"/>
  <c r="I22"/>
  <c r="E23"/>
  <c r="G23"/>
  <c r="I23"/>
  <c r="E24"/>
  <c r="G24"/>
  <c r="I24"/>
  <c r="E26"/>
  <c r="G26"/>
  <c r="I26"/>
  <c r="E27" l="1"/>
  <c r="E28" s="1"/>
  <c r="I27"/>
  <c r="I28" s="1"/>
  <c r="I29" s="1"/>
  <c r="I30" s="1"/>
  <c r="H30" s="1"/>
  <c r="G27"/>
  <c r="G28" s="1"/>
  <c r="G29" s="1"/>
  <c r="G30" s="1"/>
  <c r="F30" s="1"/>
  <c r="E29" l="1"/>
  <c r="E30" l="1"/>
  <c r="D30" s="1"/>
  <c r="F17" i="4"/>
  <c r="B65" i="1"/>
  <c r="B68" s="1"/>
  <c r="F8" i="4" s="1"/>
  <c r="B67" i="1"/>
  <c r="B66" l="1"/>
  <c r="B69" s="1"/>
  <c r="B70" s="1"/>
  <c r="J19" l="1"/>
  <c r="J28"/>
  <c r="F18" i="4" l="1"/>
  <c r="H4" i="5" s="1"/>
  <c r="J29" i="1"/>
  <c r="J13"/>
  <c r="J21"/>
  <c r="J20"/>
  <c r="J34"/>
  <c r="J35"/>
  <c r="J36"/>
  <c r="J37"/>
  <c r="J38"/>
  <c r="J39"/>
  <c r="J40"/>
  <c r="J41"/>
  <c r="J42"/>
  <c r="J43"/>
  <c r="J44"/>
  <c r="J45"/>
  <c r="J46"/>
  <c r="J47"/>
  <c r="J48"/>
  <c r="J49"/>
  <c r="J50"/>
  <c r="J33"/>
  <c r="J24"/>
  <c r="J25"/>
  <c r="J26"/>
  <c r="J27"/>
  <c r="J30"/>
  <c r="J31"/>
  <c r="J23"/>
  <c r="J16"/>
  <c r="J17"/>
  <c r="J22"/>
  <c r="J14"/>
  <c r="J12"/>
  <c r="J8"/>
  <c r="C51"/>
  <c r="H7" i="5" l="1"/>
  <c r="H5"/>
  <c r="H6" s="1"/>
  <c r="F25" i="4"/>
  <c r="F32" s="1"/>
  <c r="G25"/>
  <c r="F4" i="5" s="1"/>
  <c r="F7" l="1"/>
  <c r="F5"/>
  <c r="F6" s="1"/>
  <c r="G32" i="4"/>
  <c r="J4" i="1"/>
  <c r="J18"/>
  <c r="J11"/>
  <c r="J32"/>
  <c r="J5"/>
  <c r="J6"/>
  <c r="J7"/>
  <c r="J15"/>
  <c r="J10"/>
  <c r="J2"/>
  <c r="J9"/>
  <c r="D4" i="5" l="1"/>
  <c r="B51" i="1"/>
  <c r="D7" i="5" l="1"/>
  <c r="D5"/>
  <c r="D6" s="1"/>
  <c r="E9" s="1"/>
</calcChain>
</file>

<file path=xl/comments1.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actual data from your inbound marketing efforts.</t>
        </r>
      </text>
    </comment>
  </commentList>
</comments>
</file>

<file path=xl/sharedStrings.xml><?xml version="1.0" encoding="utf-8"?>
<sst xmlns="http://schemas.openxmlformats.org/spreadsheetml/2006/main" count="273" uniqueCount="204">
  <si>
    <t xml:space="preserve">Does your website traffic increase in most months? </t>
  </si>
  <si>
    <t>Grade</t>
  </si>
  <si>
    <t>Yes</t>
  </si>
  <si>
    <t>Monthly</t>
  </si>
  <si>
    <t>Score</t>
  </si>
  <si>
    <t>Daily</t>
  </si>
  <si>
    <t>Weekly</t>
  </si>
  <si>
    <t>No</t>
  </si>
  <si>
    <t>Weight 1</t>
  </si>
  <si>
    <t>Weight 2</t>
  </si>
  <si>
    <t>Weight 3</t>
  </si>
  <si>
    <t>6-20</t>
  </si>
  <si>
    <t>Weight 4</t>
  </si>
  <si>
    <t>21+</t>
  </si>
  <si>
    <t>1-5</t>
  </si>
  <si>
    <t xml:space="preserve">   Do you track which leads convert into customers? </t>
  </si>
  <si>
    <t xml:space="preserve">   Is your company using social media to build brand awareness, engagement and traffic? </t>
  </si>
  <si>
    <t xml:space="preserve">       Do you have a company Twitter account? </t>
  </si>
  <si>
    <t xml:space="preserve">       Do you have a company Facebook page? </t>
  </si>
  <si>
    <t xml:space="preserve">       Do you have a company LinkedIn page? </t>
  </si>
  <si>
    <t xml:space="preserve">       How often do you post blog articles? </t>
  </si>
  <si>
    <t xml:space="preserve">       What percentage of your employees post blog articles to your  blog? </t>
  </si>
  <si>
    <t xml:space="preserve">Do you analyze your results each month so you can continuously improve results? </t>
  </si>
  <si>
    <t xml:space="preserve">   Do you have a blog?  </t>
  </si>
  <si>
    <t xml:space="preserve">   Do you use automated lead nurturing? </t>
  </si>
  <si>
    <t xml:space="preserve">   How often do you send email marketing messages? </t>
  </si>
  <si>
    <t xml:space="preserve">   Do you have an SEO Strategy?</t>
  </si>
  <si>
    <t>Quarterly</t>
  </si>
  <si>
    <t>Yearly</t>
  </si>
  <si>
    <t xml:space="preserve">       How often do you perform keyword research?</t>
  </si>
  <si>
    <t xml:space="preserve">       How often do you analyze your websites pages to identify whether they're optimized effectively?</t>
  </si>
  <si>
    <t xml:space="preserve">       Do you track your inbound links? </t>
  </si>
  <si>
    <t xml:space="preserve">       Do you put effort into improving your current inbound links? </t>
  </si>
  <si>
    <t xml:space="preserve">Do you generate a larger number of leads via your website in most months? </t>
  </si>
  <si>
    <t>Your Answer</t>
  </si>
  <si>
    <t xml:space="preserve">      How many different lead nurturing campaigns do you have setup? </t>
  </si>
  <si>
    <t xml:space="preserve">Do you convert a larger number of customers from your website leads in most months? </t>
  </si>
  <si>
    <r>
      <t xml:space="preserve">   </t>
    </r>
    <r>
      <rPr>
        <sz val="11"/>
        <color theme="1"/>
        <rFont val="Calibri"/>
        <family val="2"/>
        <scheme val="minor"/>
      </rPr>
      <t>How many offers (ebooks, whitepapers, webinars) do you have available on your website?</t>
    </r>
  </si>
  <si>
    <r>
      <t xml:space="preserve">   </t>
    </r>
    <r>
      <rPr>
        <sz val="11"/>
        <color theme="1"/>
        <rFont val="Calibri"/>
        <family val="2"/>
        <scheme val="minor"/>
      </rPr>
      <t xml:space="preserve">How many active landing pages do you have on your website? </t>
    </r>
  </si>
  <si>
    <r>
      <t xml:space="preserve">   </t>
    </r>
    <r>
      <rPr>
        <sz val="11"/>
        <color theme="1"/>
        <rFont val="Calibri"/>
        <family val="2"/>
        <scheme val="minor"/>
      </rPr>
      <t xml:space="preserve">How often do you build and launch new calls to action to drive traffic to your landing pages? </t>
    </r>
  </si>
  <si>
    <t xml:space="preserve">    Do you generate inbound sales leads directly from organic search engine traffic? </t>
  </si>
  <si>
    <t xml:space="preserve">    Do you generate inbound sales leads directly from social media traffic? </t>
  </si>
  <si>
    <t xml:space="preserve">    Do you generate inbound sales leads directly from your blog traffic/readers? </t>
  </si>
  <si>
    <t xml:space="preserve">    Do you generate inbound sales leads directly from pay per click traffic? </t>
  </si>
  <si>
    <t xml:space="preserve">   Does your web analytics notify you/your sales team when a lead is visiting the website? </t>
  </si>
  <si>
    <t xml:space="preserve">   Does your website analytics track the traffic source/marketing activity/campaign for each lead? </t>
  </si>
  <si>
    <t xml:space="preserve">   Have you defined the profile/demographics/characteristics of an ideal lead? </t>
  </si>
  <si>
    <t xml:space="preserve">   Does your sales team connect with your leads via their social media profiles on Twitter, Linkedin &amp; Facebook? </t>
  </si>
  <si>
    <t xml:space="preserve">   Do you track your social media follower counts/reach on Twitter, Linkedin, Facebook, Youtube? </t>
  </si>
  <si>
    <t xml:space="preserve">       Do you monitor social media for mentions of your brand name, important keywords and competitors? </t>
  </si>
  <si>
    <t xml:space="preserve">      Other campaigns (Online banner, email sponsorships, etc) </t>
  </si>
  <si>
    <t xml:space="preserve">   Do you track the traffic source/marketing campaign for each visitor, lead and sale? </t>
  </si>
  <si>
    <t>1-2</t>
  </si>
  <si>
    <t>0</t>
  </si>
  <si>
    <t>101+</t>
  </si>
  <si>
    <t>51-100</t>
  </si>
  <si>
    <t>26-50</t>
  </si>
  <si>
    <t>11-25</t>
  </si>
  <si>
    <t>6-10</t>
  </si>
  <si>
    <t>3-5</t>
  </si>
  <si>
    <t>50</t>
  </si>
  <si>
    <t>25-49</t>
  </si>
  <si>
    <t>%</t>
  </si>
  <si>
    <t>0-25</t>
  </si>
  <si>
    <t>51-75</t>
  </si>
  <si>
    <t>76-100</t>
  </si>
  <si>
    <t>Retainer Size</t>
  </si>
  <si>
    <t>25,001+</t>
  </si>
  <si>
    <t>10,001-25,000</t>
  </si>
  <si>
    <t>5,001-10,000</t>
  </si>
  <si>
    <t>$2,501-$5,000</t>
  </si>
  <si>
    <t>$1,001-$2,500</t>
  </si>
  <si>
    <t>$501-$1,000</t>
  </si>
  <si>
    <t>$0-$500</t>
  </si>
  <si>
    <t>Project Work</t>
  </si>
  <si>
    <t>$100,001+</t>
  </si>
  <si>
    <t>$10,001 - $25,000</t>
  </si>
  <si>
    <t>$25,001 - $50,000</t>
  </si>
  <si>
    <t>$50,001 - 100,000</t>
  </si>
  <si>
    <t>$5,000 - $10,000</t>
  </si>
  <si>
    <t>$1,001 - $2,500</t>
  </si>
  <si>
    <t>$0 - $1,000</t>
  </si>
  <si>
    <t>$2,501 - $5,0000</t>
  </si>
  <si>
    <t>Retainer Clients</t>
  </si>
  <si>
    <t>New Projects/Month</t>
  </si>
  <si>
    <t>Weight 5</t>
  </si>
  <si>
    <t>Weight 6</t>
  </si>
  <si>
    <t>Weight 7</t>
  </si>
  <si>
    <t xml:space="preserve">What is your monthly revenue goal? </t>
  </si>
  <si>
    <t xml:space="preserve">How many months from now would you like to achieve this goal? </t>
  </si>
  <si>
    <t xml:space="preserve">       Do you actively build inbound links to specific pages with specific keywords as anchor text? </t>
  </si>
  <si>
    <t xml:space="preserve">      Do you segment your email marketing lists and send different messages to different segments? </t>
  </si>
  <si>
    <t xml:space="preserve">   Does your website analytics track which pages your indiviual leads view? </t>
  </si>
  <si>
    <t xml:space="preserve">   Do you track comments, inbound links and page views for each individual blog post you publish? </t>
  </si>
  <si>
    <t xml:space="preserve">   Do you track which traffic sources convert into leads? </t>
  </si>
  <si>
    <t xml:space="preserve">      Email - by campaign</t>
  </si>
  <si>
    <t xml:space="preserve">      Social Media - by site</t>
  </si>
  <si>
    <t xml:space="preserve">   Do you track your traffic sources? </t>
  </si>
  <si>
    <t xml:space="preserve">   Do you have a service level agreement between marketing and sales that governs the quantity and quality of leads you need to generate each month? If marketing/sales aren't separate people/teams, do you have a lead quality/quantity goal?</t>
  </si>
  <si>
    <t>Visit to Lead Conversion Rate</t>
  </si>
  <si>
    <t>Lead to Customer Conversion Rate</t>
  </si>
  <si>
    <t xml:space="preserve">   What percentage of your website leads convert into customers?  (Typically: 0 - 25%)</t>
  </si>
  <si>
    <t xml:space="preserve">   What percentage of your website visitors convert into a lead?  (Typically: 0 - 7%)</t>
  </si>
  <si>
    <t>Inbound Marketing Traffic Calculator</t>
  </si>
  <si>
    <t>Note: Achievement of desired results is dependent on your company's implementation of the full HubSpot Inbound Marketing Methodology over a period of time. Use this calculator to set goals.</t>
  </si>
  <si>
    <t>Step 1</t>
  </si>
  <si>
    <t>Enter as a whole number.  Example: 5000</t>
  </si>
  <si>
    <t>Step 2</t>
  </si>
  <si>
    <t xml:space="preserve">Enter the % of new revenue needed from inbound marketing. </t>
  </si>
  <si>
    <t xml:space="preserve">Percentage: </t>
  </si>
  <si>
    <t>Step 3</t>
  </si>
  <si>
    <t>Avg revenue per client:</t>
  </si>
  <si>
    <t>Enter as a whole number.  Example: 750</t>
  </si>
  <si>
    <t>Monthly New Customers:</t>
  </si>
  <si>
    <t>Step 4</t>
  </si>
  <si>
    <t>Calculate number of monthly leads needed to support new client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</si>
  <si>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</si>
  <si>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</si>
  <si>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</si>
  <si>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</si>
  <si>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</si>
  <si>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</si>
  <si>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</si>
  <si>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</si>
  <si>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</si>
  <si>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</si>
  <si>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</si>
  <si>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</si>
  <si>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</si>
  <si>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</si>
  <si>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</si>
  <si>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</si>
  <si>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</si>
  <si>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Enter Inputs (Grey)</t>
  </si>
  <si>
    <t>Data from Evaluation (Beige)</t>
  </si>
  <si>
    <t>Calculator results (Orange)</t>
  </si>
  <si>
    <t>Complete the folllowing questions if any of your business is based on clients paying you regularly.</t>
  </si>
  <si>
    <t xml:space="preserve">How many active clients who provide recurring monthly revenue do you have? </t>
  </si>
  <si>
    <t xml:space="preserve">What is the average amount of revenue you receive from a client in a given month? </t>
  </si>
  <si>
    <t xml:space="preserve">Complete the folllowing questions if any of your business is based on one time payments from clients. </t>
  </si>
  <si>
    <t xml:space="preserve">      PPC - down to campaign/keyword</t>
  </si>
  <si>
    <t xml:space="preserve">      SEO - down to keyword</t>
  </si>
  <si>
    <t>How many new clients do you acquire per month who provide recurring revenue?</t>
  </si>
  <si>
    <t>What is the average amount of revenue you receive from a new project?</t>
  </si>
  <si>
    <t>How many new project clients do you acquire per month?</t>
  </si>
  <si>
    <t>Historical Sales vs Growth Goals</t>
  </si>
  <si>
    <t>current monthly revenue</t>
  </si>
  <si>
    <t>new recurring revenue/month</t>
  </si>
  <si>
    <t>churn/month</t>
  </si>
  <si>
    <t xml:space="preserve">What is the number of recurring revenue clients you lose per month? </t>
  </si>
  <si>
    <t>Monthly shortfall</t>
  </si>
  <si>
    <t xml:space="preserve">Months to achieve </t>
  </si>
  <si>
    <t xml:space="preserve">What percentage of this revenue do you need to book from Inbound Marketing as opposed to other sources of leads &amp; new clients? </t>
  </si>
  <si>
    <r>
      <t xml:space="preserve">How much </t>
    </r>
    <r>
      <rPr>
        <b/>
        <i/>
        <sz val="11"/>
        <color indexed="8"/>
        <rFont val="Calibri"/>
        <family val="2"/>
      </rPr>
      <t>new</t>
    </r>
    <r>
      <rPr>
        <sz val="11"/>
        <color theme="1"/>
        <rFont val="Calibri"/>
        <family val="2"/>
        <scheme val="minor"/>
      </rPr>
      <t xml:space="preserve"> </t>
    </r>
    <r>
      <rPr>
        <b/>
        <i/>
        <sz val="11"/>
        <color indexed="8"/>
        <rFont val="Calibri"/>
        <family val="2"/>
      </rPr>
      <t>booked</t>
    </r>
    <r>
      <rPr>
        <sz val="11"/>
        <color theme="1"/>
        <rFont val="Calibri"/>
        <family val="2"/>
        <scheme val="minor"/>
      </rPr>
      <t xml:space="preserve"> revenue do you plan to generate each month?</t>
    </r>
  </si>
  <si>
    <t>New booked revenue:</t>
  </si>
  <si>
    <t>Enter your monthly booked revenue goal.</t>
  </si>
  <si>
    <r>
      <t>What's your average</t>
    </r>
    <r>
      <rPr>
        <sz val="11"/>
        <color theme="1"/>
        <rFont val="Calibri"/>
        <family val="2"/>
        <scheme val="minor"/>
      </rPr>
      <t xml:space="preserve"> lifetime revenue per customer?</t>
    </r>
  </si>
  <si>
    <t>What is the average contract length in months of recurring revenue clients?</t>
  </si>
  <si>
    <t>Inbound Marketing Questions</t>
  </si>
  <si>
    <t xml:space="preserve">   How many visitors visit your site each month? </t>
  </si>
  <si>
    <t>Margin</t>
  </si>
  <si>
    <t>Cost</t>
  </si>
  <si>
    <t xml:space="preserve">Sales Person Commission </t>
  </si>
  <si>
    <t>Large</t>
  </si>
  <si>
    <t>Medium</t>
  </si>
  <si>
    <t>Small</t>
  </si>
  <si>
    <t xml:space="preserve">HubSpot Software Cost </t>
  </si>
  <si>
    <t>- Send Email Campaign</t>
  </si>
  <si>
    <t>- Segment Leads</t>
  </si>
  <si>
    <t>- Build Lead Nurturing Sequence</t>
  </si>
  <si>
    <t>Convert Leads to Customers</t>
  </si>
  <si>
    <t>- Build CTA</t>
  </si>
  <si>
    <t>- Build Landing Page</t>
  </si>
  <si>
    <t>- Build Offer</t>
  </si>
  <si>
    <t>Convert Traffic to Leads</t>
  </si>
  <si>
    <t>- Interact in Social Media</t>
  </si>
  <si>
    <t>- Build Link</t>
  </si>
  <si>
    <t>- Write Blog Article</t>
  </si>
  <si>
    <t>Attract More Traffic</t>
  </si>
  <si>
    <t>($USD)</t>
  </si>
  <si>
    <t>(Number)</t>
  </si>
  <si>
    <t>($USD/Hour)</t>
  </si>
  <si>
    <t>(Hours)</t>
  </si>
  <si>
    <t>Ongoing Activities</t>
  </si>
  <si>
    <t>Frequency/Month</t>
  </si>
  <si>
    <t>$/Time</t>
  </si>
  <si>
    <t>Time/Unit</t>
  </si>
  <si>
    <t>Fastest</t>
  </si>
  <si>
    <t>Faster</t>
  </si>
  <si>
    <t xml:space="preserve">Fast </t>
  </si>
  <si>
    <t>Sales Commission (For Internal Salespeople)</t>
  </si>
  <si>
    <t>Profit Margin on Services</t>
  </si>
  <si>
    <t>Traffic</t>
  </si>
  <si>
    <t>New Customers</t>
  </si>
  <si>
    <t>Current</t>
  </si>
  <si>
    <t>Goal</t>
  </si>
  <si>
    <t>Total Improvement Needed</t>
  </si>
  <si>
    <t xml:space="preserve">Leads </t>
  </si>
  <si>
    <t>RECOMMENDED PLAN:</t>
  </si>
  <si>
    <t>First Month Increase Required</t>
  </si>
  <si>
    <t>Monthly Increase Needed</t>
  </si>
  <si>
    <t xml:space="preserve">Project/Acct Manager </t>
  </si>
  <si>
    <t>Total Monthly Investment</t>
  </si>
  <si>
    <t>GAP ANALYSIS (months):</t>
  </si>
</sst>
</file>

<file path=xl/styles.xml><?xml version="1.0" encoding="utf-8"?>
<styleSheet xmlns="http://schemas.openxmlformats.org/spreadsheetml/2006/main">
  <numFmts count="7">
    <numFmt numFmtId="44" formatCode="_(&quot;$&quot;* #,##0.00_);_(&quot;$&quot;* \(#,##0.00\);_(&quot;$&quot;* &quot;-&quot;??_);_(@_)"/>
    <numFmt numFmtId="164" formatCode="0.0"/>
    <numFmt numFmtId="165" formatCode="&quot;$&quot;#,##0.00"/>
    <numFmt numFmtId="166" formatCode="#,##0.0%"/>
    <numFmt numFmtId="167" formatCode="0.0%"/>
    <numFmt numFmtId="168" formatCode="#,##0.00%"/>
    <numFmt numFmtId="176" formatCode="_(&quot;$&quot;* #,##0_);_(&quot;$&quot;* \(#,##0\);_(&quot;$&quot;* &quot;-&quot;??_);_(@_)"/>
  </numFmts>
  <fonts count="2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i/>
      <u/>
      <sz val="11"/>
      <color theme="1"/>
      <name val="Calibri"/>
      <family val="2"/>
      <scheme val="minor"/>
    </font>
    <font>
      <sz val="11"/>
      <color indexed="8"/>
      <name val="Calibri"/>
      <family val="2"/>
    </font>
    <font>
      <b/>
      <sz val="22"/>
      <color indexed="8"/>
      <name val="Calibri"/>
      <family val="2"/>
    </font>
    <font>
      <b/>
      <sz val="11"/>
      <color indexed="8"/>
      <name val="Calibri"/>
      <family val="2"/>
    </font>
    <font>
      <b/>
      <i/>
      <sz val="11"/>
      <color indexed="8"/>
      <name val="Calibri"/>
      <family val="2"/>
    </font>
    <font>
      <b/>
      <sz val="14"/>
      <color indexed="8"/>
      <name val="Calibri"/>
      <family val="2"/>
    </font>
    <font>
      <sz val="12"/>
      <color indexed="8"/>
      <name val="Calibri"/>
      <family val="2"/>
    </font>
    <font>
      <sz val="12"/>
      <name val="Calibri"/>
      <family val="2"/>
    </font>
    <font>
      <b/>
      <sz val="12"/>
      <color indexed="8"/>
      <name val="Calibri"/>
      <family val="2"/>
    </font>
    <font>
      <b/>
      <sz val="14"/>
      <name val="Calibri"/>
      <family val="2"/>
    </font>
    <font>
      <u/>
      <sz val="11"/>
      <color indexed="12"/>
      <name val="Calibri"/>
      <family val="2"/>
    </font>
    <font>
      <b/>
      <sz val="8"/>
      <color indexed="81"/>
      <name val="Tahoma"/>
      <family val="2"/>
    </font>
    <font>
      <sz val="11"/>
      <color theme="4"/>
      <name val="Calibri"/>
      <family val="2"/>
      <scheme val="minor"/>
    </font>
    <font>
      <sz val="11"/>
      <color rgb="FF00B0F0"/>
      <name val="Calibri"/>
      <family val="2"/>
      <scheme val="minor"/>
    </font>
  </fonts>
  <fills count="14">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CC0066"/>
        <bgColor indexed="64"/>
      </patternFill>
    </fill>
    <fill>
      <patternFill patternType="solid">
        <fgColor rgb="FFFF3300"/>
        <bgColor indexed="64"/>
      </patternFill>
    </fill>
    <fill>
      <patternFill patternType="solid">
        <fgColor rgb="FFFFC000"/>
        <bgColor indexed="64"/>
      </patternFill>
    </fill>
    <fill>
      <patternFill patternType="solid">
        <fgColor theme="2"/>
        <bgColor indexed="64"/>
      </patternFill>
    </fill>
    <fill>
      <patternFill patternType="solid">
        <fgColor rgb="FFFF0000"/>
        <bgColor indexed="64"/>
      </patternFill>
    </fill>
    <fill>
      <patternFill patternType="solid">
        <fgColor theme="5" tint="0.399975585192419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alignment vertical="top"/>
      <protection locked="0"/>
    </xf>
    <xf numFmtId="44" fontId="1" fillId="0" borderId="0" applyFont="0" applyFill="0" applyBorder="0" applyAlignment="0" applyProtection="0"/>
  </cellStyleXfs>
  <cellXfs count="140">
    <xf numFmtId="0" fontId="0" fillId="0" borderId="0" xfId="0"/>
    <xf numFmtId="0" fontId="2" fillId="0" borderId="0" xfId="0" applyFont="1"/>
    <xf numFmtId="0" fontId="0" fillId="0" borderId="0" xfId="0" applyAlignment="1">
      <alignment horizontal="left"/>
    </xf>
    <xf numFmtId="16" fontId="0" fillId="0" borderId="0" xfId="0" quotePrefix="1" applyNumberFormat="1"/>
    <xf numFmtId="0" fontId="0" fillId="0" borderId="0" xfId="0" quotePrefix="1"/>
    <xf numFmtId="9" fontId="0" fillId="0" borderId="0" xfId="0" applyNumberFormat="1"/>
    <xf numFmtId="0" fontId="3" fillId="0" borderId="0" xfId="0" applyFont="1"/>
    <xf numFmtId="0" fontId="0" fillId="0" borderId="0" xfId="0" applyFont="1"/>
    <xf numFmtId="0" fontId="4" fillId="0" borderId="0" xfId="0" applyFont="1"/>
    <xf numFmtId="0" fontId="0" fillId="0" borderId="0" xfId="0" applyAlignment="1">
      <alignment wrapText="1"/>
    </xf>
    <xf numFmtId="0" fontId="0" fillId="0" borderId="0" xfId="0" applyAlignment="1">
      <alignment horizontal="right"/>
    </xf>
    <xf numFmtId="0" fontId="5" fillId="0" borderId="0" xfId="0" applyFont="1"/>
    <xf numFmtId="0" fontId="6" fillId="0" borderId="0" xfId="0" applyFont="1"/>
    <xf numFmtId="164" fontId="0" fillId="0" borderId="0" xfId="0" applyNumberFormat="1" applyAlignment="1">
      <alignment horizontal="left"/>
    </xf>
    <xf numFmtId="164" fontId="0" fillId="0" borderId="0" xfId="0" applyNumberFormat="1"/>
    <xf numFmtId="0" fontId="2" fillId="0" borderId="0" xfId="0" applyFont="1" applyAlignment="1">
      <alignment horizontal="right"/>
    </xf>
    <xf numFmtId="0" fontId="0" fillId="0" borderId="0" xfId="0" applyBorder="1"/>
    <xf numFmtId="0" fontId="7" fillId="0" borderId="0" xfId="0" applyFont="1"/>
    <xf numFmtId="3" fontId="0" fillId="0" borderId="0" xfId="0" applyNumberFormat="1" applyAlignment="1">
      <alignment horizontal="left"/>
    </xf>
    <xf numFmtId="0" fontId="8" fillId="0" borderId="0" xfId="2" applyProtection="1">
      <protection locked="0"/>
    </xf>
    <xf numFmtId="0" fontId="8" fillId="0" borderId="0" xfId="2" applyBorder="1" applyAlignment="1" applyProtection="1">
      <alignment horizontal="left" vertical="center"/>
    </xf>
    <xf numFmtId="0" fontId="8" fillId="0" borderId="2" xfId="2" applyBorder="1" applyAlignment="1" applyProtection="1">
      <alignment vertical="center"/>
      <protection locked="0"/>
    </xf>
    <xf numFmtId="0" fontId="10" fillId="0" borderId="1" xfId="2" applyFont="1" applyBorder="1" applyAlignment="1" applyProtection="1">
      <alignment horizontal="left" vertical="center"/>
    </xf>
    <xf numFmtId="0" fontId="10" fillId="0" borderId="7" xfId="2" applyFont="1" applyBorder="1" applyAlignment="1" applyProtection="1">
      <alignment horizontal="left" vertical="center" wrapText="1"/>
    </xf>
    <xf numFmtId="0" fontId="10" fillId="0" borderId="8" xfId="2" applyFont="1" applyBorder="1" applyAlignment="1" applyProtection="1">
      <alignment horizontal="left" vertical="center" wrapText="1"/>
    </xf>
    <xf numFmtId="0" fontId="12" fillId="0" borderId="0" xfId="2" applyFont="1" applyBorder="1" applyAlignment="1" applyProtection="1">
      <alignment horizontal="left" vertical="center"/>
    </xf>
    <xf numFmtId="165" fontId="13" fillId="3" borderId="0" xfId="3" applyNumberFormat="1" applyFont="1" applyFill="1" applyBorder="1" applyAlignment="1" applyProtection="1">
      <alignment horizontal="left" vertical="center"/>
      <protection locked="0"/>
    </xf>
    <xf numFmtId="0" fontId="8" fillId="0" borderId="0" xfId="2" applyBorder="1" applyAlignment="1">
      <alignment horizontal="left" vertical="center"/>
    </xf>
    <xf numFmtId="0" fontId="8" fillId="0" borderId="2" xfId="2" applyBorder="1" applyAlignment="1">
      <alignment horizontal="left" vertical="center"/>
    </xf>
    <xf numFmtId="0" fontId="12" fillId="0" borderId="0" xfId="2" applyFont="1" applyBorder="1" applyAlignment="1" applyProtection="1">
      <alignment horizontal="right" vertical="center"/>
    </xf>
    <xf numFmtId="165" fontId="13" fillId="3" borderId="0" xfId="3" applyNumberFormat="1" applyFont="1" applyFill="1" applyBorder="1" applyAlignment="1" applyProtection="1">
      <alignment horizontal="center" vertical="center"/>
      <protection locked="0"/>
    </xf>
    <xf numFmtId="0" fontId="8" fillId="0" borderId="0" xfId="2" applyBorder="1" applyAlignment="1">
      <alignment vertical="center"/>
    </xf>
    <xf numFmtId="0" fontId="8" fillId="0" borderId="2" xfId="2" applyBorder="1" applyAlignment="1">
      <alignment vertical="center"/>
    </xf>
    <xf numFmtId="0" fontId="12" fillId="0" borderId="1" xfId="2" applyFont="1" applyBorder="1" applyAlignment="1" applyProtection="1">
      <alignment horizontal="right" vertical="center"/>
    </xf>
    <xf numFmtId="0" fontId="12" fillId="0" borderId="3" xfId="2" applyFont="1" applyBorder="1" applyAlignment="1" applyProtection="1">
      <alignment horizontal="right" vertical="center"/>
    </xf>
    <xf numFmtId="0" fontId="12" fillId="0" borderId="4" xfId="2" applyFont="1" applyBorder="1" applyAlignment="1" applyProtection="1">
      <alignment horizontal="right" vertical="center"/>
    </xf>
    <xf numFmtId="9" fontId="14" fillId="4" borderId="15" xfId="4" applyFont="1" applyFill="1" applyBorder="1" applyAlignment="1" applyProtection="1">
      <alignment horizontal="center" vertical="center"/>
      <protection locked="0"/>
    </xf>
    <xf numFmtId="0" fontId="8" fillId="0" borderId="4" xfId="2" applyBorder="1" applyAlignment="1" applyProtection="1">
      <alignment horizontal="left" vertical="center"/>
    </xf>
    <xf numFmtId="0" fontId="8" fillId="0" borderId="4" xfId="2" applyBorder="1" applyAlignment="1">
      <alignment vertical="center"/>
    </xf>
    <xf numFmtId="0" fontId="8" fillId="0" borderId="5" xfId="2" applyBorder="1" applyAlignment="1">
      <alignment vertical="center"/>
    </xf>
    <xf numFmtId="164" fontId="12" fillId="2" borderId="15" xfId="2" applyNumberFormat="1" applyFont="1" applyFill="1" applyBorder="1" applyAlignment="1" applyProtection="1">
      <alignment horizontal="center" vertical="center"/>
    </xf>
    <xf numFmtId="0" fontId="10" fillId="0" borderId="0" xfId="2" applyFont="1" applyBorder="1" applyAlignment="1" applyProtection="1">
      <alignment horizontal="right" vertical="center"/>
    </xf>
    <xf numFmtId="0" fontId="15" fillId="0" borderId="15" xfId="2" applyFont="1" applyBorder="1" applyAlignment="1" applyProtection="1">
      <alignment horizontal="center" vertical="center"/>
    </xf>
    <xf numFmtId="0" fontId="15" fillId="0" borderId="0" xfId="2" applyFont="1" applyBorder="1" applyAlignment="1" applyProtection="1">
      <alignment horizontal="right" vertical="center"/>
    </xf>
    <xf numFmtId="2" fontId="13" fillId="5" borderId="0" xfId="2" applyNumberFormat="1" applyFont="1" applyFill="1" applyBorder="1" applyAlignment="1" applyProtection="1">
      <alignment vertical="center"/>
      <protection locked="0"/>
    </xf>
    <xf numFmtId="0" fontId="13" fillId="5" borderId="0" xfId="2" applyFont="1" applyFill="1" applyBorder="1" applyAlignment="1" applyProtection="1">
      <alignment horizontal="right" vertical="center"/>
    </xf>
    <xf numFmtId="3" fontId="12" fillId="2" borderId="15" xfId="2" applyNumberFormat="1" applyFont="1" applyFill="1" applyBorder="1" applyAlignment="1" applyProtection="1">
      <alignment horizontal="center" vertical="center"/>
    </xf>
    <xf numFmtId="3" fontId="16" fillId="2" borderId="11" xfId="2" applyNumberFormat="1" applyFont="1" applyFill="1" applyBorder="1" applyAlignment="1" applyProtection="1">
      <alignment horizontal="center" vertical="center"/>
    </xf>
    <xf numFmtId="37" fontId="12" fillId="2" borderId="15" xfId="2" applyNumberFormat="1" applyFont="1" applyFill="1" applyBorder="1" applyAlignment="1" applyProtection="1">
      <alignment horizontal="center" vertical="center"/>
    </xf>
    <xf numFmtId="37" fontId="16" fillId="2" borderId="11" xfId="2" applyNumberFormat="1" applyFont="1" applyFill="1" applyBorder="1" applyAlignment="1" applyProtection="1">
      <alignment horizontal="center" vertical="center"/>
    </xf>
    <xf numFmtId="0" fontId="8" fillId="0" borderId="5" xfId="2" applyBorder="1" applyAlignment="1" applyProtection="1">
      <alignment vertical="center"/>
      <protection locked="0"/>
    </xf>
    <xf numFmtId="0" fontId="8" fillId="0" borderId="7" xfId="2" applyBorder="1" applyAlignment="1" applyProtection="1">
      <alignment horizontal="right"/>
      <protection locked="0"/>
    </xf>
    <xf numFmtId="0" fontId="8" fillId="0" borderId="7" xfId="2" applyBorder="1" applyAlignment="1" applyProtection="1">
      <alignment horizontal="right" vertical="center"/>
      <protection locked="0"/>
    </xf>
    <xf numFmtId="0" fontId="8" fillId="0" borderId="0" xfId="2" applyAlignment="1">
      <alignment horizontal="right" vertical="center"/>
    </xf>
    <xf numFmtId="0" fontId="17" fillId="0" borderId="0" xfId="5" applyAlignment="1" applyProtection="1">
      <alignment horizontal="right" vertical="center"/>
      <protection locked="0"/>
    </xf>
    <xf numFmtId="0" fontId="8" fillId="0" borderId="0" xfId="2" applyAlignment="1" applyProtection="1">
      <alignment horizontal="center"/>
      <protection locked="0"/>
    </xf>
    <xf numFmtId="0" fontId="8" fillId="0" borderId="0" xfId="2" applyAlignment="1" applyProtection="1">
      <alignment horizontal="center" vertical="center"/>
      <protection locked="0"/>
    </xf>
    <xf numFmtId="0" fontId="8" fillId="0" borderId="0" xfId="2" applyAlignment="1" applyProtection="1">
      <alignment horizontal="center" vertical="center" wrapText="1"/>
      <protection locked="0"/>
    </xf>
    <xf numFmtId="0" fontId="8" fillId="0" borderId="0" xfId="2" applyAlignment="1" applyProtection="1">
      <alignment vertical="center"/>
      <protection locked="0"/>
    </xf>
    <xf numFmtId="0" fontId="8" fillId="0" borderId="0" xfId="2" applyAlignment="1" applyProtection="1">
      <alignment horizontal="right" vertical="center"/>
      <protection locked="0"/>
    </xf>
    <xf numFmtId="0" fontId="12" fillId="2" borderId="15" xfId="2" applyFont="1" applyFill="1" applyBorder="1" applyAlignment="1" applyProtection="1">
      <alignment horizontal="center" vertical="center" wrapText="1"/>
    </xf>
    <xf numFmtId="0" fontId="12" fillId="6" borderId="15" xfId="2" applyFont="1" applyFill="1" applyBorder="1" applyAlignment="1" applyProtection="1">
      <alignment horizontal="center" vertical="center" wrapText="1"/>
    </xf>
    <xf numFmtId="165" fontId="13" fillId="7" borderId="15" xfId="3" applyNumberFormat="1" applyFont="1" applyFill="1" applyBorder="1" applyAlignment="1" applyProtection="1">
      <alignment horizontal="center" vertical="center"/>
      <protection locked="0"/>
    </xf>
    <xf numFmtId="165" fontId="13" fillId="7" borderId="15" xfId="2" applyNumberFormat="1" applyFont="1" applyFill="1" applyBorder="1" applyAlignment="1" applyProtection="1">
      <alignment horizontal="center" vertical="center"/>
      <protection locked="0"/>
    </xf>
    <xf numFmtId="166" fontId="13" fillId="7" borderId="15" xfId="2" applyNumberFormat="1" applyFont="1" applyFill="1" applyBorder="1" applyAlignment="1" applyProtection="1">
      <alignment horizontal="center" vertical="center"/>
      <protection locked="0"/>
    </xf>
    <xf numFmtId="166" fontId="13" fillId="4" borderId="15" xfId="2" applyNumberFormat="1" applyFont="1" applyFill="1" applyBorder="1" applyAlignment="1" applyProtection="1">
      <alignment horizontal="center" vertical="center"/>
    </xf>
    <xf numFmtId="168" fontId="13" fillId="7" borderId="15" xfId="2" applyNumberFormat="1" applyFont="1" applyFill="1" applyBorder="1" applyAlignment="1" applyProtection="1">
      <alignment horizontal="center" vertical="center"/>
      <protection locked="0"/>
    </xf>
    <xf numFmtId="168" fontId="13" fillId="4" borderId="15" xfId="2" applyNumberFormat="1" applyFont="1" applyFill="1" applyBorder="1" applyAlignment="1" applyProtection="1">
      <alignment horizontal="center" vertical="center"/>
    </xf>
    <xf numFmtId="0" fontId="8" fillId="0" borderId="1" xfId="2" applyBorder="1" applyAlignment="1" applyProtection="1">
      <alignment horizontal="left" vertical="center"/>
    </xf>
    <xf numFmtId="0" fontId="0" fillId="0" borderId="0" xfId="0" applyAlignment="1">
      <alignment horizontal="left" indent="1"/>
    </xf>
    <xf numFmtId="3" fontId="19" fillId="0" borderId="0" xfId="0" applyNumberFormat="1" applyFont="1" applyAlignment="1">
      <alignment horizontal="left"/>
    </xf>
    <xf numFmtId="0" fontId="19" fillId="0" borderId="0" xfId="0" applyFont="1" applyAlignment="1">
      <alignment horizontal="left"/>
    </xf>
    <xf numFmtId="0" fontId="19" fillId="0" borderId="0" xfId="0" applyFont="1"/>
    <xf numFmtId="9" fontId="19" fillId="0" borderId="0" xfId="1" applyFont="1" applyAlignment="1">
      <alignment horizontal="left"/>
    </xf>
    <xf numFmtId="167" fontId="19" fillId="0" borderId="0" xfId="1" applyNumberFormat="1" applyFont="1" applyAlignment="1">
      <alignment horizontal="left"/>
    </xf>
    <xf numFmtId="10" fontId="19" fillId="0" borderId="0" xfId="1" applyNumberFormat="1" applyFont="1" applyAlignment="1">
      <alignment horizontal="left"/>
    </xf>
    <xf numFmtId="0" fontId="8" fillId="0" borderId="0" xfId="2" applyAlignment="1" applyProtection="1">
      <alignment horizontal="left"/>
      <protection locked="0"/>
    </xf>
    <xf numFmtId="0" fontId="17" fillId="0" borderId="0" xfId="5" applyAlignment="1" applyProtection="1">
      <alignment horizontal="left"/>
      <protection locked="0"/>
    </xf>
    <xf numFmtId="0" fontId="10" fillId="0" borderId="12" xfId="2" applyFont="1" applyFill="1" applyBorder="1" applyAlignment="1" applyProtection="1">
      <alignment horizontal="center" vertical="center" textRotation="45"/>
    </xf>
    <xf numFmtId="0" fontId="10" fillId="0" borderId="13" xfId="2" applyFont="1" applyFill="1" applyBorder="1" applyAlignment="1" applyProtection="1">
      <alignment horizontal="center" vertical="center" textRotation="45"/>
    </xf>
    <xf numFmtId="0" fontId="10" fillId="0" borderId="14" xfId="2" applyFont="1" applyFill="1" applyBorder="1" applyAlignment="1" applyProtection="1">
      <alignment horizontal="center" vertical="center" textRotation="45"/>
    </xf>
    <xf numFmtId="0" fontId="10" fillId="0" borderId="7" xfId="2" applyFont="1" applyBorder="1" applyAlignment="1" applyProtection="1">
      <alignment horizontal="left" vertical="center"/>
    </xf>
    <xf numFmtId="0" fontId="8" fillId="0" borderId="7" xfId="2" applyBorder="1" applyAlignment="1">
      <alignment vertical="center"/>
    </xf>
    <xf numFmtId="0" fontId="8" fillId="0" borderId="8" xfId="2" applyBorder="1" applyAlignment="1">
      <alignment vertical="center"/>
    </xf>
    <xf numFmtId="0" fontId="8" fillId="0" borderId="0" xfId="2" applyBorder="1" applyAlignment="1" applyProtection="1">
      <alignment horizontal="left" vertical="center"/>
    </xf>
    <xf numFmtId="0" fontId="8" fillId="0" borderId="0" xfId="2" applyAlignment="1">
      <alignment vertical="center"/>
    </xf>
    <xf numFmtId="0" fontId="8" fillId="0" borderId="2" xfId="2" applyBorder="1" applyAlignment="1">
      <alignment vertical="center"/>
    </xf>
    <xf numFmtId="0" fontId="15" fillId="0" borderId="0" xfId="2" applyFont="1" applyBorder="1" applyAlignment="1" applyProtection="1">
      <alignment horizontal="right" vertical="center"/>
    </xf>
    <xf numFmtId="0" fontId="12" fillId="0" borderId="4" xfId="2" applyFont="1" applyBorder="1" applyAlignment="1" applyProtection="1">
      <alignment horizontal="right" vertical="center"/>
    </xf>
    <xf numFmtId="0" fontId="10" fillId="0" borderId="1" xfId="2" applyFont="1" applyBorder="1" applyAlignment="1" applyProtection="1">
      <alignment horizontal="left" vertical="center"/>
    </xf>
    <xf numFmtId="0" fontId="8" fillId="0" borderId="0" xfId="2" applyBorder="1" applyAlignment="1">
      <alignment vertical="center"/>
    </xf>
    <xf numFmtId="0" fontId="8" fillId="0" borderId="1" xfId="2" applyBorder="1" applyAlignment="1" applyProtection="1">
      <alignment horizontal="left" vertical="center"/>
    </xf>
    <xf numFmtId="3" fontId="8" fillId="0" borderId="3" xfId="2" applyNumberFormat="1" applyBorder="1" applyAlignment="1" applyProtection="1">
      <alignment horizontal="center" vertical="center"/>
    </xf>
    <xf numFmtId="0" fontId="8" fillId="0" borderId="4" xfId="2" applyBorder="1" applyAlignment="1" applyProtection="1">
      <alignment horizontal="center" vertical="center"/>
    </xf>
    <xf numFmtId="0" fontId="9" fillId="0" borderId="6" xfId="2" applyFont="1" applyBorder="1" applyAlignment="1" applyProtection="1">
      <alignment horizontal="center" vertical="center"/>
    </xf>
    <xf numFmtId="0" fontId="8" fillId="0" borderId="7" xfId="2" applyBorder="1" applyAlignment="1"/>
    <xf numFmtId="0" fontId="8" fillId="0" borderId="8" xfId="2" applyBorder="1" applyAlignment="1"/>
    <xf numFmtId="0" fontId="8" fillId="0" borderId="3" xfId="2" applyBorder="1" applyAlignment="1"/>
    <xf numFmtId="0" fontId="8" fillId="0" borderId="4" xfId="2" applyBorder="1" applyAlignment="1"/>
    <xf numFmtId="0" fontId="8" fillId="0" borderId="5" xfId="2" applyBorder="1" applyAlignment="1"/>
    <xf numFmtId="0" fontId="10" fillId="0" borderId="12" xfId="2" applyFont="1" applyBorder="1" applyAlignment="1" applyProtection="1">
      <alignment horizontal="center" vertical="center" textRotation="45"/>
    </xf>
    <xf numFmtId="0" fontId="10" fillId="0" borderId="13" xfId="2" applyFont="1" applyBorder="1" applyAlignment="1" applyProtection="1">
      <alignment horizontal="center" vertical="center" textRotation="45"/>
    </xf>
    <xf numFmtId="0" fontId="10" fillId="0" borderId="14" xfId="2" applyFont="1" applyBorder="1" applyAlignment="1" applyProtection="1">
      <alignment horizontal="center" vertical="center" textRotation="45"/>
    </xf>
    <xf numFmtId="0" fontId="8" fillId="0" borderId="3" xfId="2" applyBorder="1" applyAlignment="1" applyProtection="1">
      <alignment horizontal="left" vertical="center"/>
    </xf>
    <xf numFmtId="0" fontId="8" fillId="0" borderId="4" xfId="2" applyBorder="1" applyAlignment="1">
      <alignment vertical="center"/>
    </xf>
    <xf numFmtId="0" fontId="8" fillId="0" borderId="5" xfId="2" applyBorder="1" applyAlignment="1">
      <alignment vertical="center"/>
    </xf>
    <xf numFmtId="0" fontId="12" fillId="7" borderId="9" xfId="2" applyFont="1" applyFill="1" applyBorder="1" applyAlignment="1" applyProtection="1">
      <alignment horizontal="center" vertical="center" wrapText="1"/>
    </xf>
    <xf numFmtId="0" fontId="12" fillId="7" borderId="10" xfId="2" applyFont="1" applyFill="1" applyBorder="1" applyAlignment="1" applyProtection="1">
      <alignment horizontal="center" vertical="center" wrapText="1"/>
    </xf>
    <xf numFmtId="0" fontId="12" fillId="7" borderId="11" xfId="2" applyFont="1" applyFill="1" applyBorder="1" applyAlignment="1" applyProtection="1">
      <alignment horizontal="center" vertical="center" wrapText="1"/>
    </xf>
    <xf numFmtId="0" fontId="10" fillId="0" borderId="9" xfId="2" applyFont="1" applyBorder="1" applyAlignment="1" applyProtection="1">
      <alignment vertical="center" wrapText="1"/>
    </xf>
    <xf numFmtId="0" fontId="10" fillId="0" borderId="10" xfId="2" applyFont="1" applyBorder="1" applyAlignment="1" applyProtection="1">
      <alignment vertical="center" wrapText="1"/>
    </xf>
    <xf numFmtId="0" fontId="10" fillId="0" borderId="11" xfId="2" applyFont="1" applyBorder="1" applyAlignment="1" applyProtection="1">
      <alignment vertical="center" wrapText="1"/>
    </xf>
    <xf numFmtId="1" fontId="0" fillId="0" borderId="0" xfId="0" applyNumberFormat="1"/>
    <xf numFmtId="3" fontId="0" fillId="0" borderId="0" xfId="0" applyNumberFormat="1"/>
    <xf numFmtId="0" fontId="0" fillId="0" borderId="0" xfId="0" applyAlignment="1">
      <alignment horizontal="center"/>
    </xf>
    <xf numFmtId="0" fontId="2" fillId="0" borderId="0" xfId="0" applyFont="1" applyAlignment="1">
      <alignment horizontal="center"/>
    </xf>
    <xf numFmtId="9" fontId="20" fillId="0" borderId="0" xfId="0" applyNumberFormat="1" applyFont="1"/>
    <xf numFmtId="1" fontId="20" fillId="0" borderId="0" xfId="0" applyNumberFormat="1" applyFont="1"/>
    <xf numFmtId="37" fontId="0" fillId="0" borderId="0" xfId="0" applyNumberFormat="1"/>
    <xf numFmtId="2" fontId="0" fillId="0" borderId="0" xfId="0" applyNumberFormat="1"/>
    <xf numFmtId="9" fontId="0" fillId="0" borderId="0" xfId="1" applyFont="1"/>
    <xf numFmtId="0" fontId="0" fillId="11" borderId="0" xfId="0" applyFill="1"/>
    <xf numFmtId="0" fontId="2" fillId="11" borderId="0" xfId="0" applyFont="1" applyFill="1" applyAlignment="1">
      <alignment horizontal="right"/>
    </xf>
    <xf numFmtId="0" fontId="2" fillId="11" borderId="0" xfId="0" applyFont="1" applyFill="1" applyAlignment="1">
      <alignment horizontal="left"/>
    </xf>
    <xf numFmtId="0" fontId="2" fillId="12" borderId="0" xfId="0" applyFont="1" applyFill="1"/>
    <xf numFmtId="0" fontId="0" fillId="12" borderId="0" xfId="0" applyFill="1"/>
    <xf numFmtId="0" fontId="2" fillId="13" borderId="0" xfId="0" applyFont="1" applyFill="1"/>
    <xf numFmtId="0" fontId="2" fillId="10" borderId="0" xfId="0" applyFont="1" applyFill="1" applyAlignment="1">
      <alignment horizontal="center"/>
    </xf>
    <xf numFmtId="0" fontId="2" fillId="9" borderId="0" xfId="0" applyFont="1" applyFill="1" applyAlignment="1">
      <alignment horizontal="center"/>
    </xf>
    <xf numFmtId="0" fontId="2" fillId="8" borderId="0" xfId="0" applyFont="1" applyFill="1" applyAlignment="1">
      <alignment horizontal="center"/>
    </xf>
    <xf numFmtId="1" fontId="0" fillId="12" borderId="0" xfId="0" applyNumberFormat="1" applyFill="1"/>
    <xf numFmtId="0" fontId="2" fillId="12" borderId="0" xfId="0" applyFont="1" applyFill="1" applyAlignment="1">
      <alignment horizontal="center"/>
    </xf>
    <xf numFmtId="0" fontId="0" fillId="12" borderId="0" xfId="0" applyFill="1" applyAlignment="1">
      <alignment horizontal="center"/>
    </xf>
    <xf numFmtId="44" fontId="2" fillId="0" borderId="0" xfId="6" applyFont="1"/>
    <xf numFmtId="44" fontId="2" fillId="12" borderId="0" xfId="6" applyFont="1" applyFill="1"/>
    <xf numFmtId="3" fontId="0" fillId="12" borderId="0" xfId="0" applyNumberFormat="1" applyFill="1"/>
    <xf numFmtId="0" fontId="2" fillId="11" borderId="0" xfId="0" applyFont="1" applyFill="1" applyAlignment="1"/>
    <xf numFmtId="3" fontId="2" fillId="11" borderId="0" xfId="0" applyNumberFormat="1" applyFont="1" applyFill="1" applyAlignment="1">
      <alignment horizontal="left"/>
    </xf>
    <xf numFmtId="176" fontId="2" fillId="0" borderId="0" xfId="0" applyNumberFormat="1" applyFont="1"/>
    <xf numFmtId="176" fontId="2" fillId="0" borderId="0" xfId="6" applyNumberFormat="1" applyFont="1"/>
  </cellXfs>
  <cellStyles count="7">
    <cellStyle name="Currency" xfId="6" builtinId="4"/>
    <cellStyle name="Currency 2" xfId="3"/>
    <cellStyle name="Hyperlink" xfId="5" builtinId="8"/>
    <cellStyle name="Normal" xfId="0" builtinId="0"/>
    <cellStyle name="Normal 2" xfId="2"/>
    <cellStyle name="Percent" xfId="1" builtinId="5"/>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1">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254B4A-647D-4BB1-8031-9D9BB9614E95}" type="doc">
      <dgm:prSet loTypeId="urn:microsoft.com/office/officeart/2005/8/layout/funnel1" loCatId="relationship" qsTypeId="urn:microsoft.com/office/officeart/2005/8/quickstyle/simple1" qsCatId="simple" csTypeId="urn:microsoft.com/office/officeart/2005/8/colors/accent1_2#1" csCatId="accent1" phldr="1"/>
      <dgm:spPr/>
      <dgm:t>
        <a:bodyPr/>
        <a:lstStyle/>
        <a:p>
          <a:endParaRPr lang="en-US"/>
        </a:p>
      </dgm:t>
    </dgm:pt>
    <dgm:pt modelId="{C02B2CF7-1DF5-4C5B-A87D-A86813E32726}">
      <dgm:prSet phldrT="[Text]"/>
      <dgm:spPr>
        <a:solidFill>
          <a:srgbClr val="7030A0"/>
        </a:solidFill>
      </dgm:spPr>
      <dgm:t>
        <a:bodyPr/>
        <a:lstStyle/>
        <a:p>
          <a:r>
            <a:rPr lang="en-US"/>
            <a:t>Visitors</a:t>
          </a:r>
        </a:p>
      </dgm:t>
    </dgm:pt>
    <dgm:pt modelId="{6C2676B9-7879-409C-B5EC-5974F55BFE52}" type="parTrans" cxnId="{91E306D9-704F-44EC-B46A-70C3FE1FFA51}">
      <dgm:prSet/>
      <dgm:spPr/>
      <dgm:t>
        <a:bodyPr/>
        <a:lstStyle/>
        <a:p>
          <a:endParaRPr lang="en-US"/>
        </a:p>
      </dgm:t>
    </dgm:pt>
    <dgm:pt modelId="{CCBA89D1-4BE6-4BB4-937A-2BF1EDBFFD4D}" type="sibTrans" cxnId="{91E306D9-704F-44EC-B46A-70C3FE1FFA51}">
      <dgm:prSet/>
      <dgm:spPr/>
      <dgm:t>
        <a:bodyPr/>
        <a:lstStyle/>
        <a:p>
          <a:endParaRPr lang="en-US"/>
        </a:p>
      </dgm:t>
    </dgm:pt>
    <dgm:pt modelId="{3DAD49B8-2546-4CCB-B3F7-C4A4726A6464}">
      <dgm:prSet phldrT="[Text]"/>
      <dgm:spPr>
        <a:solidFill>
          <a:srgbClr val="FFFF00"/>
        </a:solidFill>
      </dgm:spPr>
      <dgm:t>
        <a:bodyPr/>
        <a:lstStyle/>
        <a:p>
          <a:r>
            <a:rPr lang="en-US">
              <a:solidFill>
                <a:srgbClr val="FF0000"/>
              </a:solidFill>
            </a:rPr>
            <a:t>Leads</a:t>
          </a:r>
        </a:p>
      </dgm:t>
    </dgm:pt>
    <dgm:pt modelId="{BA21E175-89C9-4ED8-86EB-B18222C87652}" type="parTrans" cxnId="{D11330F4-CC29-43DA-8956-E90D395AFD40}">
      <dgm:prSet/>
      <dgm:spPr/>
      <dgm:t>
        <a:bodyPr/>
        <a:lstStyle/>
        <a:p>
          <a:endParaRPr lang="en-US"/>
        </a:p>
      </dgm:t>
    </dgm:pt>
    <dgm:pt modelId="{2BE53E49-3721-4D7D-A122-FE39BD7199CB}" type="sibTrans" cxnId="{D11330F4-CC29-43DA-8956-E90D395AFD40}">
      <dgm:prSet/>
      <dgm:spPr/>
      <dgm:t>
        <a:bodyPr/>
        <a:lstStyle/>
        <a:p>
          <a:endParaRPr lang="en-US"/>
        </a:p>
      </dgm:t>
    </dgm:pt>
    <dgm:pt modelId="{7BCF701A-C342-46BF-A153-856EBFCF65E3}">
      <dgm:prSet phldrT="[Text]"/>
      <dgm:spPr>
        <a:solidFill>
          <a:srgbClr val="92D050"/>
        </a:solidFill>
      </dgm:spPr>
      <dgm:t>
        <a:bodyPr/>
        <a:lstStyle/>
        <a:p>
          <a:r>
            <a:rPr lang="en-US">
              <a:solidFill>
                <a:sysClr val="windowText" lastClr="000000"/>
              </a:solidFill>
            </a:rPr>
            <a:t>Customers</a:t>
          </a:r>
        </a:p>
      </dgm:t>
    </dgm:pt>
    <dgm:pt modelId="{20FD4CCD-85F4-4212-88F4-0F338530AA70}" type="parTrans" cxnId="{ABAF7BF8-BE76-4BED-BB7F-1F1A67510803}">
      <dgm:prSet/>
      <dgm:spPr/>
      <dgm:t>
        <a:bodyPr/>
        <a:lstStyle/>
        <a:p>
          <a:endParaRPr lang="en-US"/>
        </a:p>
      </dgm:t>
    </dgm:pt>
    <dgm:pt modelId="{8908A0ED-5DB5-403C-BB8E-045D39278A4A}" type="sibTrans" cxnId="{ABAF7BF8-BE76-4BED-BB7F-1F1A67510803}">
      <dgm:prSet/>
      <dgm:spPr/>
      <dgm:t>
        <a:bodyPr/>
        <a:lstStyle/>
        <a:p>
          <a:endParaRPr lang="en-US"/>
        </a:p>
      </dgm:t>
    </dgm:pt>
    <dgm:pt modelId="{A4A7ACC2-A6AD-4496-86AE-3FE86218E75B}">
      <dgm:prSet phldrT="[Text]"/>
      <dgm:spPr/>
      <dgm:t>
        <a:bodyPr/>
        <a:lstStyle/>
        <a:p>
          <a:r>
            <a:rPr lang="en-US"/>
            <a:t>New Monthly Revenue</a:t>
          </a:r>
        </a:p>
      </dgm:t>
    </dgm:pt>
    <dgm:pt modelId="{4478B7B7-3E78-4500-AA2D-6E8C0967B0B3}" type="parTrans" cxnId="{30F6D9E5-039C-424F-8EA9-0D5E72B52E20}">
      <dgm:prSet/>
      <dgm:spPr/>
      <dgm:t>
        <a:bodyPr/>
        <a:lstStyle/>
        <a:p>
          <a:endParaRPr lang="en-US"/>
        </a:p>
      </dgm:t>
    </dgm:pt>
    <dgm:pt modelId="{E0964558-4C1F-48B2-B6DC-70745C130A78}" type="sibTrans" cxnId="{30F6D9E5-039C-424F-8EA9-0D5E72B52E20}">
      <dgm:prSet/>
      <dgm:spPr/>
      <dgm:t>
        <a:bodyPr/>
        <a:lstStyle/>
        <a:p>
          <a:endParaRPr lang="en-US"/>
        </a:p>
      </dgm:t>
    </dgm:pt>
    <dgm:pt modelId="{E2C6B3D4-6DA9-4FB6-9930-AA48EAEB4168}" type="pres">
      <dgm:prSet presAssocID="{99254B4A-647D-4BB1-8031-9D9BB9614E95}" presName="Name0" presStyleCnt="0">
        <dgm:presLayoutVars>
          <dgm:chMax val="4"/>
          <dgm:resizeHandles val="exact"/>
        </dgm:presLayoutVars>
      </dgm:prSet>
      <dgm:spPr/>
      <dgm:t>
        <a:bodyPr/>
        <a:lstStyle/>
        <a:p>
          <a:endParaRPr lang="en-US"/>
        </a:p>
      </dgm:t>
    </dgm:pt>
    <dgm:pt modelId="{B1F4AE27-FC8E-446F-9B7A-4E39BCC9ADE1}" type="pres">
      <dgm:prSet presAssocID="{99254B4A-647D-4BB1-8031-9D9BB9614E95}" presName="ellipse" presStyleLbl="trBgShp" presStyleIdx="0" presStyleCnt="1"/>
      <dgm:spPr/>
    </dgm:pt>
    <dgm:pt modelId="{9854F6BD-1BDC-4E50-A425-3D345F6480C4}" type="pres">
      <dgm:prSet presAssocID="{99254B4A-647D-4BB1-8031-9D9BB9614E95}" presName="arrow1" presStyleLbl="fgShp" presStyleIdx="0" presStyleCnt="1" custScaleY="147590" custLinFactNeighborY="38251"/>
      <dgm:spPr>
        <a:solidFill>
          <a:srgbClr val="FF0000"/>
        </a:solidFill>
      </dgm:spPr>
    </dgm:pt>
    <dgm:pt modelId="{BEE7A6C2-B5DF-462C-A117-5B5180DE1FA7}" type="pres">
      <dgm:prSet presAssocID="{99254B4A-647D-4BB1-8031-9D9BB9614E95}" presName="rectangle" presStyleLbl="revTx" presStyleIdx="0" presStyleCnt="1" custLinFactNeighborX="364" custLinFactNeighborY="21858">
        <dgm:presLayoutVars>
          <dgm:bulletEnabled val="1"/>
        </dgm:presLayoutVars>
      </dgm:prSet>
      <dgm:spPr/>
      <dgm:t>
        <a:bodyPr/>
        <a:lstStyle/>
        <a:p>
          <a:endParaRPr lang="en-US"/>
        </a:p>
      </dgm:t>
    </dgm:pt>
    <dgm:pt modelId="{773D32F3-AC6D-4925-8D05-A6DFF00833DD}" type="pres">
      <dgm:prSet presAssocID="{3DAD49B8-2546-4CCB-B3F7-C4A4726A6464}" presName="item1" presStyleLbl="node1" presStyleIdx="0" presStyleCnt="3">
        <dgm:presLayoutVars>
          <dgm:bulletEnabled val="1"/>
        </dgm:presLayoutVars>
      </dgm:prSet>
      <dgm:spPr/>
      <dgm:t>
        <a:bodyPr/>
        <a:lstStyle/>
        <a:p>
          <a:endParaRPr lang="en-US"/>
        </a:p>
      </dgm:t>
    </dgm:pt>
    <dgm:pt modelId="{CBF5BBE9-0BE2-4148-AC8A-1492D5345691}" type="pres">
      <dgm:prSet presAssocID="{7BCF701A-C342-46BF-A153-856EBFCF65E3}" presName="item2" presStyleLbl="node1" presStyleIdx="1" presStyleCnt="3">
        <dgm:presLayoutVars>
          <dgm:bulletEnabled val="1"/>
        </dgm:presLayoutVars>
      </dgm:prSet>
      <dgm:spPr/>
      <dgm:t>
        <a:bodyPr/>
        <a:lstStyle/>
        <a:p>
          <a:endParaRPr lang="en-US"/>
        </a:p>
      </dgm:t>
    </dgm:pt>
    <dgm:pt modelId="{7752B6F5-DCB5-4678-A67C-7887E0C9EE6A}" type="pres">
      <dgm:prSet presAssocID="{A4A7ACC2-A6AD-4496-86AE-3FE86218E75B}" presName="item3" presStyleLbl="node1" presStyleIdx="2" presStyleCnt="3">
        <dgm:presLayoutVars>
          <dgm:bulletEnabled val="1"/>
        </dgm:presLayoutVars>
      </dgm:prSet>
      <dgm:spPr/>
      <dgm:t>
        <a:bodyPr/>
        <a:lstStyle/>
        <a:p>
          <a:endParaRPr lang="en-US"/>
        </a:p>
      </dgm:t>
    </dgm:pt>
    <dgm:pt modelId="{4F450DF6-959D-45E7-9619-B8E738CA08B8}" type="pres">
      <dgm:prSet presAssocID="{99254B4A-647D-4BB1-8031-9D9BB9614E95}" presName="funnel" presStyleLbl="trAlignAcc1" presStyleIdx="0" presStyleCnt="1" custScaleY="107653"/>
      <dgm:spPr/>
    </dgm:pt>
  </dgm:ptLst>
  <dgm:cxnLst>
    <dgm:cxn modelId="{148FA4BC-FB03-40F8-B953-AE3C4FBF3F61}" type="presOf" srcId="{99254B4A-647D-4BB1-8031-9D9BB9614E95}" destId="{E2C6B3D4-6DA9-4FB6-9930-AA48EAEB4168}" srcOrd="0" destOrd="0" presId="urn:microsoft.com/office/officeart/2005/8/layout/funnel1"/>
    <dgm:cxn modelId="{ABAF7BF8-BE76-4BED-BB7F-1F1A67510803}" srcId="{99254B4A-647D-4BB1-8031-9D9BB9614E95}" destId="{7BCF701A-C342-46BF-A153-856EBFCF65E3}" srcOrd="2" destOrd="0" parTransId="{20FD4CCD-85F4-4212-88F4-0F338530AA70}" sibTransId="{8908A0ED-5DB5-403C-BB8E-045D39278A4A}"/>
    <dgm:cxn modelId="{91E306D9-704F-44EC-B46A-70C3FE1FFA51}" srcId="{99254B4A-647D-4BB1-8031-9D9BB9614E95}" destId="{C02B2CF7-1DF5-4C5B-A87D-A86813E32726}" srcOrd="0" destOrd="0" parTransId="{6C2676B9-7879-409C-B5EC-5974F55BFE52}" sibTransId="{CCBA89D1-4BE6-4BB4-937A-2BF1EDBFFD4D}"/>
    <dgm:cxn modelId="{A654FE3A-60EC-4FD1-AAF3-0A5012A3155D}" type="presOf" srcId="{C02B2CF7-1DF5-4C5B-A87D-A86813E32726}" destId="{7752B6F5-DCB5-4678-A67C-7887E0C9EE6A}" srcOrd="0" destOrd="0" presId="urn:microsoft.com/office/officeart/2005/8/layout/funnel1"/>
    <dgm:cxn modelId="{D11330F4-CC29-43DA-8956-E90D395AFD40}" srcId="{99254B4A-647D-4BB1-8031-9D9BB9614E95}" destId="{3DAD49B8-2546-4CCB-B3F7-C4A4726A6464}" srcOrd="1" destOrd="0" parTransId="{BA21E175-89C9-4ED8-86EB-B18222C87652}" sibTransId="{2BE53E49-3721-4D7D-A122-FE39BD7199CB}"/>
    <dgm:cxn modelId="{574BE019-5997-4F01-9191-D219FBA1F8B8}" type="presOf" srcId="{7BCF701A-C342-46BF-A153-856EBFCF65E3}" destId="{773D32F3-AC6D-4925-8D05-A6DFF00833DD}" srcOrd="0" destOrd="0" presId="urn:microsoft.com/office/officeart/2005/8/layout/funnel1"/>
    <dgm:cxn modelId="{767E6B8A-B911-4EFC-B728-5270E01C43CB}" type="presOf" srcId="{3DAD49B8-2546-4CCB-B3F7-C4A4726A6464}" destId="{CBF5BBE9-0BE2-4148-AC8A-1492D5345691}" srcOrd="0" destOrd="0" presId="urn:microsoft.com/office/officeart/2005/8/layout/funnel1"/>
    <dgm:cxn modelId="{30F6D9E5-039C-424F-8EA9-0D5E72B52E20}" srcId="{99254B4A-647D-4BB1-8031-9D9BB9614E95}" destId="{A4A7ACC2-A6AD-4496-86AE-3FE86218E75B}" srcOrd="3" destOrd="0" parTransId="{4478B7B7-3E78-4500-AA2D-6E8C0967B0B3}" sibTransId="{E0964558-4C1F-48B2-B6DC-70745C130A78}"/>
    <dgm:cxn modelId="{9C2F82C2-5D49-4515-8A7A-F1D352E11D5D}" type="presOf" srcId="{A4A7ACC2-A6AD-4496-86AE-3FE86218E75B}" destId="{BEE7A6C2-B5DF-462C-A117-5B5180DE1FA7}" srcOrd="0" destOrd="0" presId="urn:microsoft.com/office/officeart/2005/8/layout/funnel1"/>
    <dgm:cxn modelId="{B123D7B8-A087-4E47-A374-C4ADEE051FB3}" type="presParOf" srcId="{E2C6B3D4-6DA9-4FB6-9930-AA48EAEB4168}" destId="{B1F4AE27-FC8E-446F-9B7A-4E39BCC9ADE1}" srcOrd="0" destOrd="0" presId="urn:microsoft.com/office/officeart/2005/8/layout/funnel1"/>
    <dgm:cxn modelId="{5874EE39-571F-4732-916D-33BC2AAFE482}" type="presParOf" srcId="{E2C6B3D4-6DA9-4FB6-9930-AA48EAEB4168}" destId="{9854F6BD-1BDC-4E50-A425-3D345F6480C4}" srcOrd="1" destOrd="0" presId="urn:microsoft.com/office/officeart/2005/8/layout/funnel1"/>
    <dgm:cxn modelId="{F1C38CDF-895F-463E-A45C-0008A5C2F9CF}" type="presParOf" srcId="{E2C6B3D4-6DA9-4FB6-9930-AA48EAEB4168}" destId="{BEE7A6C2-B5DF-462C-A117-5B5180DE1FA7}" srcOrd="2" destOrd="0" presId="urn:microsoft.com/office/officeart/2005/8/layout/funnel1"/>
    <dgm:cxn modelId="{5AE45F74-8183-4F44-90A6-1B47B20A8A9B}" type="presParOf" srcId="{E2C6B3D4-6DA9-4FB6-9930-AA48EAEB4168}" destId="{773D32F3-AC6D-4925-8D05-A6DFF00833DD}" srcOrd="3" destOrd="0" presId="urn:microsoft.com/office/officeart/2005/8/layout/funnel1"/>
    <dgm:cxn modelId="{1A9A94D0-323D-4F8B-9FCA-8EC1BB772584}" type="presParOf" srcId="{E2C6B3D4-6DA9-4FB6-9930-AA48EAEB4168}" destId="{CBF5BBE9-0BE2-4148-AC8A-1492D5345691}" srcOrd="4" destOrd="0" presId="urn:microsoft.com/office/officeart/2005/8/layout/funnel1"/>
    <dgm:cxn modelId="{3834FA19-73FA-47B0-9089-82FC1097A3ED}" type="presParOf" srcId="{E2C6B3D4-6DA9-4FB6-9930-AA48EAEB4168}" destId="{7752B6F5-DCB5-4678-A67C-7887E0C9EE6A}" srcOrd="5" destOrd="0" presId="urn:microsoft.com/office/officeart/2005/8/layout/funnel1"/>
    <dgm:cxn modelId="{25AC257E-114A-4CCB-A00E-4570CFDB0AAE}" type="presParOf" srcId="{E2C6B3D4-6DA9-4FB6-9930-AA48EAEB4168}" destId="{4F450DF6-959D-45E7-9619-B8E738CA08B8}" srcOrd="6" destOrd="0" presId="urn:microsoft.com/office/officeart/2005/8/layout/funnel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B1F4AE27-FC8E-446F-9B7A-4E39BCC9ADE1}">
      <dsp:nvSpPr>
        <dsp:cNvPr id="0" name=""/>
        <dsp:cNvSpPr/>
      </dsp:nvSpPr>
      <dsp:spPr>
        <a:xfrm>
          <a:off x="795693" y="181553"/>
          <a:ext cx="2709811" cy="941081"/>
        </a:xfrm>
        <a:prstGeom prst="ellipse">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9854F6BD-1BDC-4E50-A425-3D345F6480C4}">
      <dsp:nvSpPr>
        <dsp:cNvPr id="0" name=""/>
        <dsp:cNvSpPr/>
      </dsp:nvSpPr>
      <dsp:spPr>
        <a:xfrm>
          <a:off x="1892221" y="2534530"/>
          <a:ext cx="525157" cy="496050"/>
        </a:xfrm>
        <a:prstGeom prst="downArrow">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EE7A6C2-B5DF-462C-A117-5B5180DE1FA7}">
      <dsp:nvSpPr>
        <dsp:cNvPr id="0" name=""/>
        <dsp:cNvSpPr/>
      </dsp:nvSpPr>
      <dsp:spPr>
        <a:xfrm>
          <a:off x="903598" y="2754824"/>
          <a:ext cx="2520754" cy="63018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5128" tIns="135128" rIns="135128" bIns="135128" numCol="1" spcCol="1270" anchor="ctr" anchorCtr="0">
          <a:noAutofit/>
        </a:bodyPr>
        <a:lstStyle/>
        <a:p>
          <a:pPr lvl="0" algn="ctr" defTabSz="844550">
            <a:lnSpc>
              <a:spcPct val="90000"/>
            </a:lnSpc>
            <a:spcBef>
              <a:spcPct val="0"/>
            </a:spcBef>
            <a:spcAft>
              <a:spcPct val="35000"/>
            </a:spcAft>
          </a:pPr>
          <a:r>
            <a:rPr lang="en-US" sz="1900" kern="1200"/>
            <a:t>New Monthly Revenue</a:t>
          </a:r>
        </a:p>
      </dsp:txBody>
      <dsp:txXfrm>
        <a:off x="903598" y="2754824"/>
        <a:ext cx="2520754" cy="630188"/>
      </dsp:txXfrm>
    </dsp:sp>
    <dsp:sp modelId="{773D32F3-AC6D-4925-8D05-A6DFF00833DD}">
      <dsp:nvSpPr>
        <dsp:cNvPr id="0" name=""/>
        <dsp:cNvSpPr/>
      </dsp:nvSpPr>
      <dsp:spPr>
        <a:xfrm>
          <a:off x="1780888" y="1195317"/>
          <a:ext cx="945282" cy="945282"/>
        </a:xfrm>
        <a:prstGeom prst="ellipse">
          <a:avLst/>
        </a:prstGeom>
        <a:solidFill>
          <a:srgbClr val="92D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ysClr val="windowText" lastClr="000000"/>
              </a:solidFill>
            </a:rPr>
            <a:t>Customers</a:t>
          </a:r>
        </a:p>
      </dsp:txBody>
      <dsp:txXfrm>
        <a:off x="1780888" y="1195317"/>
        <a:ext cx="945282" cy="945282"/>
      </dsp:txXfrm>
    </dsp:sp>
    <dsp:sp modelId="{CBF5BBE9-0BE2-4148-AC8A-1492D5345691}">
      <dsp:nvSpPr>
        <dsp:cNvPr id="0" name=""/>
        <dsp:cNvSpPr/>
      </dsp:nvSpPr>
      <dsp:spPr>
        <a:xfrm>
          <a:off x="1104485" y="486145"/>
          <a:ext cx="945282" cy="945282"/>
        </a:xfrm>
        <a:prstGeom prst="ellipse">
          <a:avLst/>
        </a:prstGeom>
        <a:solidFill>
          <a:srgbClr val="FFFF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solidFill>
                <a:srgbClr val="FF0000"/>
              </a:solidFill>
            </a:rPr>
            <a:t>Leads</a:t>
          </a:r>
        </a:p>
      </dsp:txBody>
      <dsp:txXfrm>
        <a:off x="1104485" y="486145"/>
        <a:ext cx="945282" cy="945282"/>
      </dsp:txXfrm>
    </dsp:sp>
    <dsp:sp modelId="{7752B6F5-DCB5-4678-A67C-7887E0C9EE6A}">
      <dsp:nvSpPr>
        <dsp:cNvPr id="0" name=""/>
        <dsp:cNvSpPr/>
      </dsp:nvSpPr>
      <dsp:spPr>
        <a:xfrm>
          <a:off x="2070774" y="257596"/>
          <a:ext cx="945282" cy="945282"/>
        </a:xfrm>
        <a:prstGeom prst="ellipse">
          <a:avLst/>
        </a:prstGeom>
        <a:solidFill>
          <a:srgbClr val="7030A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r>
            <a:rPr lang="en-US" sz="1100" kern="1200"/>
            <a:t>Visitors</a:t>
          </a:r>
        </a:p>
      </dsp:txBody>
      <dsp:txXfrm>
        <a:off x="2070774" y="257596"/>
        <a:ext cx="945282" cy="945282"/>
      </dsp:txXfrm>
    </dsp:sp>
    <dsp:sp modelId="{4F450DF6-959D-45E7-9619-B8E738CA08B8}">
      <dsp:nvSpPr>
        <dsp:cNvPr id="0" name=""/>
        <dsp:cNvSpPr/>
      </dsp:nvSpPr>
      <dsp:spPr>
        <a:xfrm>
          <a:off x="684359" y="-24006"/>
          <a:ext cx="2940880" cy="2532756"/>
        </a:xfrm>
        <a:prstGeom prst="funnel">
          <a:avLst/>
        </a:prstGeom>
        <a:solidFill>
          <a:schemeClr val="lt1">
            <a:alpha val="40000"/>
            <a:hueOff val="0"/>
            <a:satOff val="0"/>
            <a:lumOff val="0"/>
            <a:alphaOff val="0"/>
          </a:schemeClr>
        </a:solidFill>
        <a:ln w="9525" cap="flat" cmpd="sng" algn="ctr">
          <a:solidFill>
            <a:schemeClr val="accent1">
              <a:hueOff val="0"/>
              <a:satOff val="0"/>
              <a:lumOff val="0"/>
              <a:alphaOff val="0"/>
            </a:schemeClr>
          </a:solidFill>
          <a:prstDash val="solid"/>
        </a:ln>
        <a:effectLst/>
      </dsp:spPr>
      <dsp:style>
        <a:lnRef idx="1">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11</xdr:col>
      <xdr:colOff>54803</xdr:colOff>
      <xdr:row>5</xdr:row>
      <xdr:rowOff>3175</xdr:rowOff>
    </xdr:from>
    <xdr:to>
      <xdr:col>18</xdr:col>
      <xdr:colOff>97203</xdr:colOff>
      <xdr:row>26</xdr:row>
      <xdr:rowOff>19001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encyPricing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el"/>
      <sheetName val="Variables"/>
    </sheetNames>
    <sheetDataSet>
      <sheetData sheetId="0" refreshError="1"/>
      <sheetData sheetId="1">
        <row r="3">
          <cell r="B3">
            <v>0.1</v>
          </cell>
        </row>
        <row r="4">
          <cell r="B4">
            <v>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b2binbound.com/about-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84"/>
  <sheetViews>
    <sheetView topLeftCell="A52" workbookViewId="0">
      <selection activeCell="B64" sqref="B64"/>
    </sheetView>
  </sheetViews>
  <sheetFormatPr defaultRowHeight="14.4"/>
  <cols>
    <col min="1" max="1" width="101.33203125" bestFit="1" customWidth="1"/>
    <col min="2" max="2" width="17.5546875" bestFit="1" customWidth="1"/>
    <col min="3" max="10" width="8.88671875" hidden="1" customWidth="1"/>
    <col min="11" max="14" width="8.88671875" customWidth="1"/>
  </cols>
  <sheetData>
    <row r="1" spans="1:10">
      <c r="A1" s="12" t="s">
        <v>158</v>
      </c>
      <c r="B1" s="1" t="s">
        <v>34</v>
      </c>
      <c r="C1" s="1" t="s">
        <v>8</v>
      </c>
      <c r="D1" s="1" t="s">
        <v>9</v>
      </c>
      <c r="E1" s="1" t="s">
        <v>10</v>
      </c>
      <c r="F1" s="1" t="s">
        <v>12</v>
      </c>
      <c r="G1" s="1" t="s">
        <v>85</v>
      </c>
      <c r="H1" s="1" t="s">
        <v>86</v>
      </c>
      <c r="I1" s="1" t="s">
        <v>87</v>
      </c>
      <c r="J1" s="1" t="s">
        <v>4</v>
      </c>
    </row>
    <row r="2" spans="1:10">
      <c r="A2" s="6" t="s">
        <v>0</v>
      </c>
      <c r="B2" s="72" t="s">
        <v>2</v>
      </c>
      <c r="C2">
        <v>2</v>
      </c>
      <c r="J2">
        <f t="shared" ref="J2:J9" si="0">IF(B2="YES", C2, 0)</f>
        <v>2</v>
      </c>
    </row>
    <row r="3" spans="1:10">
      <c r="A3" t="s">
        <v>159</v>
      </c>
      <c r="B3" s="70">
        <v>3000</v>
      </c>
    </row>
    <row r="4" spans="1:10">
      <c r="A4" s="7" t="s">
        <v>16</v>
      </c>
      <c r="B4" s="72" t="s">
        <v>2</v>
      </c>
      <c r="C4">
        <v>2</v>
      </c>
      <c r="J4">
        <f t="shared" si="0"/>
        <v>2</v>
      </c>
    </row>
    <row r="5" spans="1:10">
      <c r="A5" t="s">
        <v>17</v>
      </c>
      <c r="B5" s="72" t="s">
        <v>2</v>
      </c>
      <c r="C5">
        <v>1</v>
      </c>
      <c r="J5">
        <f t="shared" si="0"/>
        <v>1</v>
      </c>
    </row>
    <row r="6" spans="1:10">
      <c r="A6" t="s">
        <v>18</v>
      </c>
      <c r="B6" s="72" t="s">
        <v>2</v>
      </c>
      <c r="C6">
        <v>1</v>
      </c>
      <c r="J6">
        <f t="shared" si="0"/>
        <v>1</v>
      </c>
    </row>
    <row r="7" spans="1:10">
      <c r="A7" t="s">
        <v>19</v>
      </c>
      <c r="B7" s="72" t="s">
        <v>2</v>
      </c>
      <c r="C7">
        <v>1</v>
      </c>
      <c r="J7">
        <f t="shared" si="0"/>
        <v>1</v>
      </c>
    </row>
    <row r="8" spans="1:10">
      <c r="A8" t="s">
        <v>49</v>
      </c>
      <c r="B8" s="72" t="s">
        <v>2</v>
      </c>
      <c r="C8">
        <v>1</v>
      </c>
      <c r="J8">
        <f t="shared" si="0"/>
        <v>1</v>
      </c>
    </row>
    <row r="9" spans="1:10">
      <c r="A9" s="7" t="s">
        <v>23</v>
      </c>
      <c r="B9" s="72" t="s">
        <v>7</v>
      </c>
      <c r="C9">
        <v>2</v>
      </c>
      <c r="J9">
        <f t="shared" si="0"/>
        <v>0</v>
      </c>
    </row>
    <row r="10" spans="1:10">
      <c r="A10" t="s">
        <v>20</v>
      </c>
      <c r="B10" s="72" t="s">
        <v>6</v>
      </c>
      <c r="C10">
        <v>6</v>
      </c>
      <c r="D10">
        <v>3</v>
      </c>
      <c r="E10">
        <v>0</v>
      </c>
      <c r="J10">
        <f>IF(B10="Daily",C10,IF(B10="Weekly",D10,IF(B10="Monthly",E10)))</f>
        <v>3</v>
      </c>
    </row>
    <row r="11" spans="1:10">
      <c r="A11" t="s">
        <v>21</v>
      </c>
      <c r="B11" s="73">
        <v>0.25</v>
      </c>
      <c r="C11">
        <v>2</v>
      </c>
      <c r="J11">
        <f>B11*C11</f>
        <v>0.5</v>
      </c>
    </row>
    <row r="12" spans="1:10">
      <c r="A12" t="s">
        <v>26</v>
      </c>
      <c r="B12" s="72" t="s">
        <v>2</v>
      </c>
      <c r="C12">
        <v>1</v>
      </c>
      <c r="J12">
        <f>IF(B12="YES", C12, 0)</f>
        <v>1</v>
      </c>
    </row>
    <row r="13" spans="1:10">
      <c r="A13" t="s">
        <v>29</v>
      </c>
      <c r="B13" s="72" t="s">
        <v>3</v>
      </c>
      <c r="C13">
        <v>2</v>
      </c>
      <c r="D13">
        <v>1</v>
      </c>
      <c r="E13">
        <v>0</v>
      </c>
      <c r="J13">
        <f>IF(B13="Monthly",C13,IF(B13="Quarterly",D13,IF(B13="Yearly",E13)))</f>
        <v>2</v>
      </c>
    </row>
    <row r="14" spans="1:10">
      <c r="A14" t="s">
        <v>30</v>
      </c>
      <c r="B14" s="72" t="s">
        <v>3</v>
      </c>
      <c r="C14">
        <v>2</v>
      </c>
      <c r="D14">
        <v>1</v>
      </c>
      <c r="E14">
        <v>0</v>
      </c>
      <c r="J14">
        <f>IF(B14="Monthly",C14,IF(B14="Quarterly",D14,IF(B14="Yearly",E14)))</f>
        <v>2</v>
      </c>
    </row>
    <row r="15" spans="1:10">
      <c r="A15" t="s">
        <v>31</v>
      </c>
      <c r="B15" s="72" t="s">
        <v>2</v>
      </c>
      <c r="C15">
        <v>1</v>
      </c>
      <c r="J15">
        <f>IF(B15="YES", C15, 0)</f>
        <v>1</v>
      </c>
    </row>
    <row r="16" spans="1:10">
      <c r="A16" t="s">
        <v>32</v>
      </c>
      <c r="B16" s="72" t="s">
        <v>2</v>
      </c>
      <c r="C16">
        <v>1</v>
      </c>
      <c r="J16">
        <f>IF(B16="YES", C16, 0)</f>
        <v>1</v>
      </c>
    </row>
    <row r="17" spans="1:10">
      <c r="A17" t="s">
        <v>90</v>
      </c>
      <c r="B17" s="72" t="s">
        <v>2</v>
      </c>
      <c r="C17">
        <v>2</v>
      </c>
      <c r="J17">
        <f>IF(B17="YES", C17, 0)</f>
        <v>2</v>
      </c>
    </row>
    <row r="18" spans="1:10">
      <c r="A18" s="6" t="s">
        <v>33</v>
      </c>
      <c r="B18" s="72" t="s">
        <v>2</v>
      </c>
      <c r="C18">
        <v>2</v>
      </c>
      <c r="J18">
        <f>IF(B18="YES", C18, 0)</f>
        <v>2</v>
      </c>
    </row>
    <row r="19" spans="1:10">
      <c r="A19" t="s">
        <v>102</v>
      </c>
      <c r="B19" s="74">
        <v>0.02</v>
      </c>
      <c r="C19">
        <v>3</v>
      </c>
      <c r="D19">
        <v>2</v>
      </c>
      <c r="E19">
        <v>1</v>
      </c>
      <c r="F19">
        <v>0</v>
      </c>
      <c r="J19">
        <f>IF(B19&gt;0.05,C19,IF(B19&gt;0.02,D19,IF(B19&gt;0.01,E19, IF(B19&lt;0.011, F19))))</f>
        <v>1</v>
      </c>
    </row>
    <row r="20" spans="1:10">
      <c r="A20" s="6" t="s">
        <v>37</v>
      </c>
      <c r="B20" s="72" t="s">
        <v>14</v>
      </c>
      <c r="C20">
        <v>7</v>
      </c>
      <c r="D20">
        <v>5</v>
      </c>
      <c r="E20">
        <v>2</v>
      </c>
      <c r="F20">
        <v>0</v>
      </c>
      <c r="J20">
        <f>IF(B20=Lists!C3,C20,IF(B20=Lists!C4,D20,IF(B20=Lists!C5, E20, IF(B20=Lists!C6,F20))))</f>
        <v>2</v>
      </c>
    </row>
    <row r="21" spans="1:10">
      <c r="A21" s="6" t="s">
        <v>38</v>
      </c>
      <c r="B21" s="72" t="s">
        <v>14</v>
      </c>
      <c r="C21">
        <v>7</v>
      </c>
      <c r="D21">
        <v>5</v>
      </c>
      <c r="E21">
        <v>2</v>
      </c>
      <c r="F21">
        <v>0</v>
      </c>
      <c r="J21">
        <f>IF(B21=Lists!C3,C21,IF(B21=Lists!C4,D21,IF(B21=Lists!C5, E21, IF(B21=Lists!C6,F21))))</f>
        <v>2</v>
      </c>
    </row>
    <row r="22" spans="1:10">
      <c r="A22" s="6" t="s">
        <v>39</v>
      </c>
      <c r="B22" s="72" t="s">
        <v>28</v>
      </c>
      <c r="C22">
        <v>3</v>
      </c>
      <c r="D22">
        <v>2</v>
      </c>
      <c r="E22">
        <v>0</v>
      </c>
      <c r="J22">
        <f>IF(B22="Monthly",C22,IF(B22="Quarterly",D22,IF(B22="Yearly",E22)))</f>
        <v>0</v>
      </c>
    </row>
    <row r="23" spans="1:10">
      <c r="A23" s="7" t="s">
        <v>40</v>
      </c>
      <c r="B23" s="72" t="s">
        <v>2</v>
      </c>
      <c r="C23">
        <v>1</v>
      </c>
      <c r="J23">
        <f t="shared" ref="J23:J50" si="1">IF(B23="YES", C23, 0)</f>
        <v>1</v>
      </c>
    </row>
    <row r="24" spans="1:10">
      <c r="A24" s="7" t="s">
        <v>41</v>
      </c>
      <c r="B24" s="72" t="s">
        <v>2</v>
      </c>
      <c r="C24">
        <v>1</v>
      </c>
      <c r="J24">
        <f t="shared" si="1"/>
        <v>1</v>
      </c>
    </row>
    <row r="25" spans="1:10">
      <c r="A25" t="s">
        <v>42</v>
      </c>
      <c r="B25" s="72" t="s">
        <v>2</v>
      </c>
      <c r="C25">
        <v>1</v>
      </c>
      <c r="J25">
        <f t="shared" si="1"/>
        <v>1</v>
      </c>
    </row>
    <row r="26" spans="1:10">
      <c r="A26" s="7" t="s">
        <v>43</v>
      </c>
      <c r="B26" s="72" t="s">
        <v>7</v>
      </c>
      <c r="C26">
        <v>1</v>
      </c>
      <c r="J26">
        <f t="shared" si="1"/>
        <v>0</v>
      </c>
    </row>
    <row r="27" spans="1:10">
      <c r="A27" s="6" t="s">
        <v>36</v>
      </c>
      <c r="B27" s="72" t="s">
        <v>2</v>
      </c>
      <c r="C27">
        <v>1</v>
      </c>
      <c r="J27">
        <f t="shared" si="1"/>
        <v>1</v>
      </c>
    </row>
    <row r="28" spans="1:10">
      <c r="A28" t="s">
        <v>101</v>
      </c>
      <c r="B28" s="75">
        <v>0.01</v>
      </c>
      <c r="C28">
        <v>3</v>
      </c>
      <c r="D28">
        <v>2</v>
      </c>
      <c r="E28">
        <v>1</v>
      </c>
      <c r="F28">
        <v>0</v>
      </c>
      <c r="J28">
        <f>IF(B28&gt;0.2,C28,IF(B28&gt;0.1,D28,IF(B28&gt;0.01,E28, IF(B28&lt;0.011, F28))))</f>
        <v>0</v>
      </c>
    </row>
    <row r="29" spans="1:10">
      <c r="A29" s="7" t="s">
        <v>25</v>
      </c>
      <c r="B29" s="72" t="s">
        <v>3</v>
      </c>
      <c r="C29">
        <v>2</v>
      </c>
      <c r="D29">
        <v>2</v>
      </c>
      <c r="E29">
        <v>0</v>
      </c>
      <c r="J29">
        <f>IF(B29="Weekly",C29,IF(B29="Monthly",D29,IF(B29="Quarterly",E29)))</f>
        <v>2</v>
      </c>
    </row>
    <row r="30" spans="1:10">
      <c r="A30" t="s">
        <v>91</v>
      </c>
      <c r="B30" s="72" t="s">
        <v>2</v>
      </c>
      <c r="C30">
        <v>1</v>
      </c>
      <c r="J30">
        <f t="shared" si="1"/>
        <v>1</v>
      </c>
    </row>
    <row r="31" spans="1:10">
      <c r="A31" s="7" t="s">
        <v>24</v>
      </c>
      <c r="B31" s="72" t="s">
        <v>2</v>
      </c>
      <c r="C31">
        <v>2</v>
      </c>
      <c r="J31">
        <f t="shared" si="1"/>
        <v>2</v>
      </c>
    </row>
    <row r="32" spans="1:10">
      <c r="A32" t="s">
        <v>35</v>
      </c>
      <c r="B32" s="72" t="s">
        <v>14</v>
      </c>
      <c r="C32">
        <v>3</v>
      </c>
      <c r="D32">
        <v>2</v>
      </c>
      <c r="E32">
        <v>1</v>
      </c>
      <c r="F32">
        <v>0</v>
      </c>
      <c r="J32">
        <f>IF(B32=Lists!C3,C32,IF(B32=Lists!C4,D32,IF(B32=Lists!C5, E32, IF(B32=Lists!C6,F32))))</f>
        <v>1</v>
      </c>
    </row>
    <row r="33" spans="1:10">
      <c r="A33" t="s">
        <v>44</v>
      </c>
      <c r="B33" s="72" t="s">
        <v>2</v>
      </c>
      <c r="C33">
        <v>2</v>
      </c>
      <c r="J33">
        <f t="shared" si="1"/>
        <v>2</v>
      </c>
    </row>
    <row r="34" spans="1:10">
      <c r="A34" t="s">
        <v>92</v>
      </c>
      <c r="B34" s="72" t="s">
        <v>2</v>
      </c>
      <c r="C34">
        <v>2</v>
      </c>
      <c r="J34">
        <f t="shared" si="1"/>
        <v>2</v>
      </c>
    </row>
    <row r="35" spans="1:10">
      <c r="A35" t="s">
        <v>45</v>
      </c>
      <c r="B35" s="72" t="s">
        <v>2</v>
      </c>
      <c r="C35">
        <v>2</v>
      </c>
      <c r="J35">
        <f t="shared" si="1"/>
        <v>2</v>
      </c>
    </row>
    <row r="36" spans="1:10">
      <c r="A36" t="s">
        <v>46</v>
      </c>
      <c r="B36" s="72" t="s">
        <v>2</v>
      </c>
      <c r="C36">
        <v>2</v>
      </c>
      <c r="J36">
        <f t="shared" si="1"/>
        <v>2</v>
      </c>
    </row>
    <row r="37" spans="1:10" ht="30" customHeight="1">
      <c r="A37" s="9" t="s">
        <v>98</v>
      </c>
      <c r="B37" s="72" t="s">
        <v>7</v>
      </c>
      <c r="C37">
        <v>2</v>
      </c>
      <c r="J37">
        <f t="shared" si="1"/>
        <v>0</v>
      </c>
    </row>
    <row r="38" spans="1:10">
      <c r="A38" t="s">
        <v>47</v>
      </c>
      <c r="B38" s="72" t="s">
        <v>2</v>
      </c>
      <c r="C38">
        <v>2</v>
      </c>
      <c r="J38">
        <f t="shared" si="1"/>
        <v>2</v>
      </c>
    </row>
    <row r="39" spans="1:10">
      <c r="A39" s="6" t="s">
        <v>22</v>
      </c>
      <c r="B39" s="72" t="s">
        <v>7</v>
      </c>
      <c r="C39">
        <v>2</v>
      </c>
      <c r="J39">
        <f t="shared" si="1"/>
        <v>0</v>
      </c>
    </row>
    <row r="40" spans="1:10">
      <c r="A40" s="7" t="s">
        <v>97</v>
      </c>
      <c r="B40" s="72" t="s">
        <v>2</v>
      </c>
      <c r="C40">
        <v>2</v>
      </c>
      <c r="J40">
        <f t="shared" si="1"/>
        <v>2</v>
      </c>
    </row>
    <row r="41" spans="1:10">
      <c r="A41" t="s">
        <v>94</v>
      </c>
      <c r="B41" s="72" t="s">
        <v>7</v>
      </c>
      <c r="C41">
        <v>2</v>
      </c>
      <c r="J41">
        <f t="shared" si="1"/>
        <v>0</v>
      </c>
    </row>
    <row r="42" spans="1:10">
      <c r="A42" t="s">
        <v>15</v>
      </c>
      <c r="B42" s="72" t="s">
        <v>7</v>
      </c>
      <c r="C42">
        <v>2</v>
      </c>
      <c r="J42">
        <f t="shared" si="1"/>
        <v>0</v>
      </c>
    </row>
    <row r="43" spans="1:10">
      <c r="A43" s="8" t="s">
        <v>51</v>
      </c>
      <c r="B43" s="72" t="s">
        <v>7</v>
      </c>
      <c r="C43">
        <v>1</v>
      </c>
      <c r="J43">
        <f t="shared" si="1"/>
        <v>0</v>
      </c>
    </row>
    <row r="44" spans="1:10">
      <c r="A44" s="8" t="s">
        <v>141</v>
      </c>
      <c r="B44" s="72" t="s">
        <v>2</v>
      </c>
      <c r="C44">
        <v>2</v>
      </c>
      <c r="J44">
        <f t="shared" si="1"/>
        <v>2</v>
      </c>
    </row>
    <row r="45" spans="1:10">
      <c r="A45" s="8" t="s">
        <v>140</v>
      </c>
      <c r="B45" s="72" t="s">
        <v>7</v>
      </c>
      <c r="C45">
        <v>2</v>
      </c>
      <c r="J45">
        <f t="shared" si="1"/>
        <v>0</v>
      </c>
    </row>
    <row r="46" spans="1:10">
      <c r="A46" s="8" t="s">
        <v>95</v>
      </c>
      <c r="B46" s="72" t="s">
        <v>2</v>
      </c>
      <c r="C46">
        <v>2</v>
      </c>
      <c r="J46">
        <f t="shared" si="1"/>
        <v>2</v>
      </c>
    </row>
    <row r="47" spans="1:10">
      <c r="A47" s="8" t="s">
        <v>96</v>
      </c>
      <c r="B47" s="72" t="s">
        <v>2</v>
      </c>
      <c r="C47">
        <v>2</v>
      </c>
      <c r="J47">
        <f t="shared" si="1"/>
        <v>2</v>
      </c>
    </row>
    <row r="48" spans="1:10">
      <c r="A48" s="8" t="s">
        <v>50</v>
      </c>
      <c r="B48" s="72" t="s">
        <v>2</v>
      </c>
      <c r="C48">
        <v>2</v>
      </c>
      <c r="J48">
        <f t="shared" si="1"/>
        <v>2</v>
      </c>
    </row>
    <row r="49" spans="1:10">
      <c r="A49" s="8" t="s">
        <v>48</v>
      </c>
      <c r="B49" s="72" t="s">
        <v>2</v>
      </c>
      <c r="C49">
        <v>2</v>
      </c>
      <c r="J49">
        <f t="shared" si="1"/>
        <v>2</v>
      </c>
    </row>
    <row r="50" spans="1:10" s="7" customFormat="1">
      <c r="A50" t="s">
        <v>93</v>
      </c>
      <c r="B50" s="72" t="s">
        <v>2</v>
      </c>
      <c r="C50" s="7">
        <v>2</v>
      </c>
      <c r="J50">
        <f t="shared" si="1"/>
        <v>2</v>
      </c>
    </row>
    <row r="51" spans="1:10">
      <c r="A51" s="15" t="s">
        <v>1</v>
      </c>
      <c r="B51" s="2">
        <f>SUM(J2:J50)</f>
        <v>61.5</v>
      </c>
      <c r="C51">
        <f>SUM(C2:C50)</f>
        <v>100</v>
      </c>
    </row>
    <row r="53" spans="1:10">
      <c r="A53" s="12" t="s">
        <v>145</v>
      </c>
    </row>
    <row r="54" spans="1:10">
      <c r="A54" s="6" t="s">
        <v>136</v>
      </c>
      <c r="B54" s="2"/>
    </row>
    <row r="55" spans="1:10">
      <c r="A55" s="69" t="s">
        <v>137</v>
      </c>
      <c r="B55" s="70">
        <v>50</v>
      </c>
    </row>
    <row r="56" spans="1:10">
      <c r="A56" s="69" t="s">
        <v>138</v>
      </c>
      <c r="B56" s="70">
        <v>2000</v>
      </c>
    </row>
    <row r="57" spans="1:10">
      <c r="A57" s="69" t="s">
        <v>142</v>
      </c>
      <c r="B57" s="71">
        <v>3</v>
      </c>
    </row>
    <row r="58" spans="1:10">
      <c r="A58" s="69" t="s">
        <v>149</v>
      </c>
      <c r="B58" s="71">
        <v>1</v>
      </c>
    </row>
    <row r="59" spans="1:10">
      <c r="A59" s="69" t="s">
        <v>157</v>
      </c>
      <c r="B59" s="71">
        <v>12</v>
      </c>
    </row>
    <row r="60" spans="1:10">
      <c r="A60" s="6" t="s">
        <v>139</v>
      </c>
      <c r="B60" s="18"/>
    </row>
    <row r="61" spans="1:10">
      <c r="A61" s="69" t="s">
        <v>143</v>
      </c>
      <c r="B61" s="70">
        <v>5000</v>
      </c>
    </row>
    <row r="62" spans="1:10">
      <c r="A62" s="69" t="s">
        <v>144</v>
      </c>
      <c r="B62" s="71">
        <v>2</v>
      </c>
    </row>
    <row r="63" spans="1:10">
      <c r="A63" t="s">
        <v>88</v>
      </c>
      <c r="B63" s="70">
        <v>300000</v>
      </c>
    </row>
    <row r="64" spans="1:10">
      <c r="A64" t="s">
        <v>89</v>
      </c>
      <c r="B64" s="70">
        <v>24</v>
      </c>
    </row>
    <row r="65" spans="1:2" hidden="1">
      <c r="A65" s="10" t="s">
        <v>146</v>
      </c>
      <c r="B65" s="18">
        <f>(B55*B56)+B61*B62</f>
        <v>110000</v>
      </c>
    </row>
    <row r="66" spans="1:2" hidden="1">
      <c r="A66" s="10" t="s">
        <v>147</v>
      </c>
      <c r="B66" s="2">
        <f>B57*B56</f>
        <v>6000</v>
      </c>
    </row>
    <row r="67" spans="1:2" hidden="1">
      <c r="A67" s="10" t="s">
        <v>148</v>
      </c>
      <c r="B67" s="2">
        <f>B58*B56</f>
        <v>2000</v>
      </c>
    </row>
    <row r="68" spans="1:2" hidden="1">
      <c r="A68" s="10" t="s">
        <v>150</v>
      </c>
      <c r="B68" s="18">
        <f>B63-B65</f>
        <v>190000</v>
      </c>
    </row>
    <row r="69" spans="1:2" hidden="1">
      <c r="A69" s="10" t="s">
        <v>151</v>
      </c>
      <c r="B69" s="13">
        <f>IF((B68/(B66-B67))&lt;0, 0, (B68/(B66-B67)))</f>
        <v>47.5</v>
      </c>
    </row>
    <row r="70" spans="1:2">
      <c r="A70" s="15" t="s">
        <v>1</v>
      </c>
      <c r="B70" s="2" t="str">
        <f>IF((B64-B69)&gt;0, "PASS", "FAIL")</f>
        <v>FAIL</v>
      </c>
    </row>
    <row r="71" spans="1:2">
      <c r="B71" s="2"/>
    </row>
    <row r="72" spans="1:2">
      <c r="A72" s="11"/>
      <c r="B72" s="2"/>
    </row>
    <row r="73" spans="1:2">
      <c r="A73" s="17"/>
      <c r="B73" s="2"/>
    </row>
    <row r="74" spans="1:2">
      <c r="A74" s="16"/>
      <c r="B74" s="2"/>
    </row>
    <row r="75" spans="1:2">
      <c r="A75" s="16"/>
      <c r="B75" s="2"/>
    </row>
    <row r="76" spans="1:2">
      <c r="A76" s="16"/>
      <c r="B76" s="2"/>
    </row>
    <row r="77" spans="1:2">
      <c r="A77" s="16"/>
      <c r="B77" s="2"/>
    </row>
    <row r="78" spans="1:2">
      <c r="A78" s="16"/>
      <c r="B78" s="2"/>
    </row>
    <row r="79" spans="1:2" hidden="1">
      <c r="A79" s="16"/>
      <c r="B79" s="2"/>
    </row>
    <row r="80" spans="1:2" hidden="1">
      <c r="A80" s="16"/>
      <c r="B80" s="2"/>
    </row>
    <row r="81" spans="1:3" hidden="1">
      <c r="A81" s="16"/>
      <c r="B81" s="2"/>
      <c r="C81" s="14"/>
    </row>
    <row r="82" spans="1:3">
      <c r="A82" s="16"/>
      <c r="B82" s="2"/>
    </row>
    <row r="83" spans="1:3">
      <c r="A83" s="16"/>
      <c r="B83" s="2"/>
    </row>
    <row r="84" spans="1:3">
      <c r="A84" s="15"/>
      <c r="B84" s="2"/>
    </row>
  </sheetData>
  <dataValidations count="6">
    <dataValidation type="list" showInputMessage="1" showErrorMessage="1" sqref="B33:B50 B4:B9 B2 B12 B23:B27 B30:B31 B15:B18">
      <formula1>Lists!$A$3:$A$4</formula1>
    </dataValidation>
    <dataValidation showInputMessage="1" showErrorMessage="1" sqref="B19 B3 B11"/>
    <dataValidation type="list" showInputMessage="1" showErrorMessage="1" sqref="B32 B20:B21">
      <formula1>Lists!$C$3:$C$6</formula1>
    </dataValidation>
    <dataValidation type="list" showInputMessage="1" showErrorMessage="1" sqref="B10">
      <formula1>Lists!$B$3:$B$5</formula1>
    </dataValidation>
    <dataValidation type="list" showInputMessage="1" showErrorMessage="1" sqref="B13:B14 B22">
      <formula1>Lists!$D$3:$D$5</formula1>
    </dataValidation>
    <dataValidation type="list" showInputMessage="1" showErrorMessage="1" sqref="B29">
      <formula1>Lists!$E$3:$E$5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K55"/>
  <sheetViews>
    <sheetView showGridLines="0" topLeftCell="A13" zoomScaleNormal="100" zoomScalePageLayoutView="115" workbookViewId="0">
      <selection activeCell="E34" sqref="E34"/>
    </sheetView>
  </sheetViews>
  <sheetFormatPr defaultColWidth="8.88671875" defaultRowHeight="14.4"/>
  <cols>
    <col min="1" max="1" width="1.44140625" style="19" customWidth="1"/>
    <col min="2" max="4" width="8.88671875" style="19"/>
    <col min="5" max="5" width="15.109375" style="19" customWidth="1"/>
    <col min="6" max="6" width="21" style="19" bestFit="1" customWidth="1"/>
    <col min="7" max="7" width="22.88671875" style="19" bestFit="1" customWidth="1"/>
    <col min="8" max="8" width="6.44140625" style="19" customWidth="1"/>
    <col min="9" max="9" width="7" style="19" bestFit="1" customWidth="1"/>
    <col min="10" max="10" width="13.44140625" style="19" bestFit="1" customWidth="1"/>
    <col min="11" max="11" width="17.6640625" style="19" customWidth="1"/>
    <col min="12" max="16384" width="8.88671875" style="19"/>
  </cols>
  <sheetData>
    <row r="1" spans="2:11" ht="6.75" customHeight="1" thickBot="1"/>
    <row r="2" spans="2:11" ht="9" customHeight="1">
      <c r="B2" s="94" t="s">
        <v>103</v>
      </c>
      <c r="C2" s="95"/>
      <c r="D2" s="95"/>
      <c r="E2" s="95"/>
      <c r="F2" s="95"/>
      <c r="G2" s="95"/>
      <c r="H2" s="95"/>
      <c r="I2" s="95"/>
      <c r="J2" s="95"/>
      <c r="K2" s="96"/>
    </row>
    <row r="3" spans="2:11" ht="15" thickBot="1">
      <c r="B3" s="97"/>
      <c r="C3" s="98"/>
      <c r="D3" s="98"/>
      <c r="E3" s="98"/>
      <c r="F3" s="98"/>
      <c r="G3" s="98"/>
      <c r="H3" s="98"/>
      <c r="I3" s="98"/>
      <c r="J3" s="98"/>
      <c r="K3" s="99"/>
    </row>
    <row r="4" spans="2:11" ht="55.95" customHeight="1" thickBot="1">
      <c r="B4" s="106" t="s">
        <v>134</v>
      </c>
      <c r="C4" s="107"/>
      <c r="D4" s="108"/>
      <c r="E4" s="61" t="s">
        <v>133</v>
      </c>
      <c r="F4" s="60" t="s">
        <v>135</v>
      </c>
      <c r="G4" s="109" t="s">
        <v>104</v>
      </c>
      <c r="H4" s="110"/>
      <c r="I4" s="110"/>
      <c r="J4" s="110"/>
      <c r="K4" s="111"/>
    </row>
    <row r="5" spans="2:11">
      <c r="B5" s="100" t="s">
        <v>105</v>
      </c>
      <c r="C5" s="81" t="s">
        <v>155</v>
      </c>
      <c r="D5" s="82"/>
      <c r="E5" s="82"/>
      <c r="F5" s="82"/>
      <c r="G5" s="82"/>
      <c r="H5" s="82"/>
      <c r="I5" s="82"/>
      <c r="J5" s="82"/>
      <c r="K5" s="83"/>
    </row>
    <row r="6" spans="2:11">
      <c r="B6" s="101"/>
      <c r="C6" s="84" t="s">
        <v>153</v>
      </c>
      <c r="D6" s="85"/>
      <c r="E6" s="85"/>
      <c r="F6" s="85"/>
      <c r="G6" s="85"/>
      <c r="H6" s="85"/>
      <c r="I6" s="85"/>
      <c r="J6" s="85"/>
      <c r="K6" s="86"/>
    </row>
    <row r="7" spans="2:11" ht="6" customHeight="1" thickBot="1">
      <c r="B7" s="101"/>
      <c r="C7" s="20"/>
      <c r="D7" s="20"/>
      <c r="E7" s="20"/>
      <c r="F7" s="20"/>
      <c r="G7" s="20"/>
      <c r="H7" s="20"/>
      <c r="I7" s="20"/>
      <c r="J7" s="20"/>
      <c r="K7" s="21"/>
    </row>
    <row r="8" spans="2:11" ht="21" customHeight="1" thickBot="1">
      <c r="B8" s="102"/>
      <c r="C8" s="88" t="s">
        <v>154</v>
      </c>
      <c r="D8" s="88"/>
      <c r="E8" s="88"/>
      <c r="F8" s="62">
        <f>Evaluation!B68</f>
        <v>190000</v>
      </c>
      <c r="G8" s="103" t="s">
        <v>106</v>
      </c>
      <c r="H8" s="104"/>
      <c r="I8" s="104"/>
      <c r="J8" s="104"/>
      <c r="K8" s="105"/>
    </row>
    <row r="9" spans="2:11" ht="18.75" customHeight="1">
      <c r="B9" s="78" t="s">
        <v>107</v>
      </c>
      <c r="C9" s="22" t="s">
        <v>108</v>
      </c>
      <c r="D9" s="23"/>
      <c r="E9" s="23"/>
      <c r="F9" s="23"/>
      <c r="G9" s="23"/>
      <c r="H9" s="23"/>
      <c r="I9" s="23"/>
      <c r="J9" s="23"/>
      <c r="K9" s="24"/>
    </row>
    <row r="10" spans="2:11" ht="13.5" customHeight="1">
      <c r="B10" s="79"/>
      <c r="C10" s="68" t="s">
        <v>152</v>
      </c>
      <c r="D10" s="25"/>
      <c r="E10" s="25"/>
      <c r="F10" s="26"/>
      <c r="G10" s="20"/>
      <c r="H10" s="27"/>
      <c r="I10" s="27"/>
      <c r="J10" s="27"/>
      <c r="K10" s="28"/>
    </row>
    <row r="11" spans="2:11" ht="6.75" customHeight="1">
      <c r="B11" s="79"/>
      <c r="D11" s="29"/>
      <c r="E11" s="29"/>
      <c r="F11" s="30"/>
      <c r="G11" s="20"/>
      <c r="H11" s="31"/>
      <c r="I11" s="31"/>
      <c r="J11" s="31"/>
      <c r="K11" s="32"/>
    </row>
    <row r="12" spans="2:11" ht="2.25" customHeight="1" thickBot="1">
      <c r="B12" s="79"/>
      <c r="C12" s="33"/>
      <c r="D12" s="29"/>
      <c r="E12" s="29"/>
      <c r="F12" s="30"/>
      <c r="G12" s="20"/>
      <c r="H12" s="31"/>
      <c r="I12" s="31"/>
      <c r="J12" s="31"/>
      <c r="K12" s="32"/>
    </row>
    <row r="13" spans="2:11" ht="20.25" customHeight="1" thickBot="1">
      <c r="B13" s="80"/>
      <c r="C13" s="34"/>
      <c r="D13" s="35"/>
      <c r="E13" s="35" t="s">
        <v>109</v>
      </c>
      <c r="F13" s="36">
        <v>0.75</v>
      </c>
      <c r="G13" s="37"/>
      <c r="H13" s="38"/>
      <c r="I13" s="38"/>
      <c r="J13" s="38"/>
      <c r="K13" s="39"/>
    </row>
    <row r="14" spans="2:11" ht="4.5" customHeight="1">
      <c r="B14" s="78" t="s">
        <v>110</v>
      </c>
      <c r="C14" s="89"/>
      <c r="D14" s="90"/>
      <c r="E14" s="90"/>
      <c r="F14" s="90"/>
      <c r="G14" s="90"/>
      <c r="H14" s="90"/>
      <c r="I14" s="90"/>
      <c r="J14" s="90"/>
      <c r="K14" s="86"/>
    </row>
    <row r="15" spans="2:11" ht="12" customHeight="1">
      <c r="B15" s="79"/>
      <c r="C15" s="84" t="s">
        <v>156</v>
      </c>
      <c r="D15" s="85"/>
      <c r="E15" s="85"/>
      <c r="F15" s="85"/>
      <c r="G15" s="85"/>
      <c r="H15" s="85"/>
      <c r="I15" s="85"/>
      <c r="J15" s="85"/>
      <c r="K15" s="86"/>
    </row>
    <row r="16" spans="2:11" ht="6.75" customHeight="1" thickBot="1">
      <c r="B16" s="79"/>
      <c r="C16" s="20"/>
      <c r="D16" s="20"/>
      <c r="E16" s="20"/>
      <c r="F16" s="20"/>
      <c r="G16" s="20"/>
      <c r="H16" s="20"/>
      <c r="I16" s="20"/>
      <c r="J16" s="20"/>
      <c r="K16" s="21"/>
    </row>
    <row r="17" spans="2:11" ht="16.2" thickBot="1">
      <c r="B17" s="79"/>
      <c r="C17" s="87" t="s">
        <v>111</v>
      </c>
      <c r="D17" s="87"/>
      <c r="E17" s="87"/>
      <c r="F17" s="63">
        <f>((Evaluation!B59*Evaluation!B57*Evaluation!B56)+(Evaluation!B61*Evaluation!B62))/(Evaluation!B57+Evaluation!B62)</f>
        <v>16400</v>
      </c>
      <c r="G17" s="91" t="s">
        <v>112</v>
      </c>
      <c r="H17" s="84"/>
      <c r="I17" s="84"/>
      <c r="J17" s="84"/>
      <c r="K17" s="21"/>
    </row>
    <row r="18" spans="2:11" ht="18.600000000000001" thickBot="1">
      <c r="B18" s="80"/>
      <c r="C18" s="88" t="s">
        <v>113</v>
      </c>
      <c r="D18" s="88"/>
      <c r="E18" s="88"/>
      <c r="F18" s="40">
        <f>(F8/F17)*F13</f>
        <v>8.6890243902439028</v>
      </c>
      <c r="G18" s="92"/>
      <c r="H18" s="93"/>
      <c r="I18" s="93"/>
      <c r="J18" s="93"/>
      <c r="K18" s="21"/>
    </row>
    <row r="19" spans="2:11" ht="15" customHeight="1">
      <c r="B19" s="78" t="s">
        <v>114</v>
      </c>
      <c r="C19" s="81" t="s">
        <v>115</v>
      </c>
      <c r="D19" s="82"/>
      <c r="E19" s="82"/>
      <c r="F19" s="82"/>
      <c r="G19" s="82"/>
      <c r="H19" s="82"/>
      <c r="I19" s="82"/>
      <c r="J19" s="82"/>
      <c r="K19" s="83"/>
    </row>
    <row r="20" spans="2:11" ht="12.75" customHeight="1">
      <c r="B20" s="79"/>
      <c r="C20" s="84" t="s">
        <v>116</v>
      </c>
      <c r="D20" s="85"/>
      <c r="E20" s="85"/>
      <c r="F20" s="85"/>
      <c r="G20" s="85"/>
      <c r="H20" s="85"/>
      <c r="I20" s="85"/>
      <c r="J20" s="85"/>
      <c r="K20" s="86"/>
    </row>
    <row r="21" spans="2:11" ht="5.25" customHeight="1" thickBot="1">
      <c r="B21" s="79"/>
      <c r="C21" s="20"/>
      <c r="D21" s="20"/>
      <c r="E21" s="20"/>
      <c r="F21" s="20"/>
      <c r="G21" s="20"/>
      <c r="H21" s="20"/>
      <c r="I21" s="20"/>
      <c r="J21" s="20"/>
      <c r="K21" s="21"/>
    </row>
    <row r="22" spans="2:11" ht="16.2" thickBot="1">
      <c r="B22" s="79"/>
      <c r="C22" s="20"/>
      <c r="D22" s="20"/>
      <c r="E22" s="41"/>
      <c r="F22" s="42" t="s">
        <v>117</v>
      </c>
      <c r="G22" s="42" t="s">
        <v>118</v>
      </c>
      <c r="H22" s="20"/>
      <c r="I22" s="20"/>
      <c r="J22" s="20"/>
      <c r="K22" s="21"/>
    </row>
    <row r="23" spans="2:11" ht="16.2" thickBot="1">
      <c r="B23" s="79"/>
      <c r="C23" s="87" t="s">
        <v>119</v>
      </c>
      <c r="D23" s="87"/>
      <c r="E23" s="87"/>
      <c r="F23" s="66">
        <f>Evaluation!B28</f>
        <v>0.01</v>
      </c>
      <c r="G23" s="67">
        <v>0.02</v>
      </c>
      <c r="H23" s="20" t="s">
        <v>120</v>
      </c>
      <c r="I23" s="20"/>
      <c r="J23" s="20"/>
      <c r="K23" s="21"/>
    </row>
    <row r="24" spans="2:11" ht="8.1" customHeight="1" thickBot="1">
      <c r="B24" s="79"/>
      <c r="C24" s="43"/>
      <c r="D24" s="43"/>
      <c r="E24" s="43"/>
      <c r="F24" s="44"/>
      <c r="G24" s="45"/>
      <c r="H24" s="20"/>
      <c r="I24" s="20"/>
      <c r="J24" s="20"/>
      <c r="K24" s="21"/>
    </row>
    <row r="25" spans="2:11" ht="18.600000000000001" thickBot="1">
      <c r="B25" s="80"/>
      <c r="C25" s="88" t="s">
        <v>121</v>
      </c>
      <c r="D25" s="88"/>
      <c r="E25" s="88"/>
      <c r="F25" s="46">
        <f>(F18/F23)</f>
        <v>868.90243902439022</v>
      </c>
      <c r="G25" s="47">
        <f>F18/G23</f>
        <v>434.45121951219511</v>
      </c>
      <c r="H25" s="20" t="s">
        <v>122</v>
      </c>
      <c r="I25" s="20"/>
      <c r="J25" s="20"/>
      <c r="K25" s="21"/>
    </row>
    <row r="26" spans="2:11" ht="13.5" customHeight="1">
      <c r="B26" s="78" t="s">
        <v>123</v>
      </c>
      <c r="C26" s="81" t="s">
        <v>124</v>
      </c>
      <c r="D26" s="82"/>
      <c r="E26" s="82"/>
      <c r="F26" s="82"/>
      <c r="G26" s="82"/>
      <c r="H26" s="82"/>
      <c r="I26" s="82"/>
      <c r="J26" s="82"/>
      <c r="K26" s="83"/>
    </row>
    <row r="27" spans="2:11" ht="12.75" customHeight="1">
      <c r="B27" s="79"/>
      <c r="C27" s="84" t="s">
        <v>125</v>
      </c>
      <c r="D27" s="85"/>
      <c r="E27" s="85"/>
      <c r="F27" s="85"/>
      <c r="G27" s="85"/>
      <c r="H27" s="85"/>
      <c r="I27" s="85"/>
      <c r="J27" s="85"/>
      <c r="K27" s="86"/>
    </row>
    <row r="28" spans="2:11" ht="3" customHeight="1" thickBot="1">
      <c r="B28" s="79"/>
      <c r="C28" s="20"/>
      <c r="D28" s="20"/>
      <c r="E28" s="20"/>
      <c r="F28" s="20"/>
      <c r="G28" s="20"/>
      <c r="H28" s="20"/>
      <c r="I28" s="20"/>
      <c r="J28" s="20"/>
      <c r="K28" s="21"/>
    </row>
    <row r="29" spans="2:11" ht="16.2" thickBot="1">
      <c r="B29" s="79"/>
      <c r="C29" s="20"/>
      <c r="D29" s="20"/>
      <c r="E29" s="41"/>
      <c r="F29" s="42" t="s">
        <v>117</v>
      </c>
      <c r="G29" s="42" t="s">
        <v>118</v>
      </c>
      <c r="H29" s="20"/>
      <c r="I29" s="20"/>
      <c r="J29" s="20"/>
      <c r="K29" s="21"/>
    </row>
    <row r="30" spans="2:11" ht="17.100000000000001" customHeight="1" thickBot="1">
      <c r="B30" s="79"/>
      <c r="C30" s="87" t="s">
        <v>126</v>
      </c>
      <c r="D30" s="87"/>
      <c r="E30" s="87"/>
      <c r="F30" s="64">
        <f>Evaluation!B19</f>
        <v>0.02</v>
      </c>
      <c r="G30" s="65">
        <v>0.03</v>
      </c>
      <c r="H30" s="20" t="s">
        <v>127</v>
      </c>
      <c r="I30" s="20"/>
      <c r="J30" s="20"/>
      <c r="K30" s="21"/>
    </row>
    <row r="31" spans="2:11" ht="8.1" customHeight="1" thickBot="1">
      <c r="B31" s="79"/>
      <c r="C31" s="43"/>
      <c r="D31" s="43"/>
      <c r="E31" s="43"/>
      <c r="F31" s="44"/>
      <c r="G31" s="45"/>
      <c r="H31" s="20"/>
      <c r="I31" s="20"/>
      <c r="J31" s="20"/>
      <c r="K31" s="21"/>
    </row>
    <row r="32" spans="2:11" ht="18.899999999999999" customHeight="1" thickBot="1">
      <c r="B32" s="80"/>
      <c r="C32" s="88" t="s">
        <v>128</v>
      </c>
      <c r="D32" s="88"/>
      <c r="E32" s="88"/>
      <c r="F32" s="48">
        <f>(F25/F30)</f>
        <v>43445.121951219509</v>
      </c>
      <c r="G32" s="49">
        <f>G25/G30</f>
        <v>14481.707317073171</v>
      </c>
      <c r="H32" s="20" t="s">
        <v>122</v>
      </c>
      <c r="I32" s="20"/>
      <c r="J32" s="37"/>
      <c r="K32" s="50"/>
    </row>
    <row r="33" spans="2:11">
      <c r="B33" s="51"/>
      <c r="C33" s="52"/>
      <c r="D33" s="52"/>
      <c r="E33" s="52"/>
      <c r="F33" s="52"/>
      <c r="G33" s="52"/>
      <c r="H33" s="52"/>
      <c r="I33" s="52" t="s">
        <v>129</v>
      </c>
      <c r="J33" s="53" t="s">
        <v>130</v>
      </c>
      <c r="K33" s="54" t="s">
        <v>131</v>
      </c>
    </row>
    <row r="34" spans="2:11">
      <c r="B34" s="55"/>
      <c r="C34" s="56"/>
      <c r="D34" s="56"/>
      <c r="E34" s="56"/>
      <c r="F34" s="56"/>
      <c r="G34" s="57"/>
      <c r="H34" s="56"/>
      <c r="I34" s="56"/>
      <c r="J34" s="58"/>
      <c r="K34" s="59" t="s">
        <v>132</v>
      </c>
    </row>
    <row r="35" spans="2:11">
      <c r="B35" s="55"/>
      <c r="C35" s="55"/>
      <c r="D35" s="55"/>
      <c r="E35" s="55"/>
      <c r="F35" s="55"/>
      <c r="G35" s="55"/>
      <c r="H35" s="55"/>
      <c r="I35" s="55"/>
      <c r="J35" s="55"/>
    </row>
    <row r="36" spans="2:11">
      <c r="B36" s="55"/>
      <c r="C36" s="55"/>
      <c r="D36" s="55"/>
      <c r="E36" s="55"/>
      <c r="F36" s="55"/>
      <c r="G36" s="55"/>
      <c r="H36" s="55"/>
      <c r="I36" s="55"/>
      <c r="J36" s="55"/>
    </row>
    <row r="37" spans="2:11">
      <c r="B37" s="55"/>
      <c r="C37" s="55"/>
      <c r="D37" s="55"/>
      <c r="E37" s="55"/>
      <c r="F37" s="55"/>
      <c r="G37" s="55"/>
      <c r="H37" s="55"/>
      <c r="I37" s="55"/>
      <c r="J37" s="55"/>
    </row>
    <row r="38" spans="2:11">
      <c r="B38" s="55"/>
      <c r="C38" s="55"/>
      <c r="D38" s="55"/>
      <c r="E38" s="55"/>
      <c r="F38" s="55"/>
      <c r="G38" s="55"/>
      <c r="H38" s="55"/>
      <c r="I38" s="55"/>
      <c r="J38" s="55"/>
    </row>
    <row r="39" spans="2:11">
      <c r="B39" s="55"/>
      <c r="C39" s="55"/>
      <c r="D39" s="55"/>
      <c r="E39" s="55"/>
      <c r="F39" s="55"/>
      <c r="G39" s="55"/>
      <c r="H39" s="55"/>
      <c r="I39" s="55"/>
      <c r="J39" s="55"/>
    </row>
    <row r="40" spans="2:11">
      <c r="B40" s="55"/>
      <c r="C40" s="55"/>
      <c r="D40" s="55"/>
      <c r="E40" s="55"/>
      <c r="F40" s="55"/>
      <c r="G40" s="55"/>
      <c r="H40" s="55"/>
      <c r="I40" s="55"/>
      <c r="J40" s="55"/>
    </row>
    <row r="41" spans="2:11">
      <c r="B41" s="55"/>
      <c r="C41" s="55"/>
      <c r="D41" s="55"/>
      <c r="E41" s="55"/>
      <c r="F41" s="55"/>
      <c r="G41" s="55"/>
      <c r="H41" s="55"/>
      <c r="I41" s="55"/>
      <c r="J41" s="55"/>
    </row>
    <row r="42" spans="2:11">
      <c r="B42" s="55"/>
      <c r="C42" s="55"/>
      <c r="D42" s="55"/>
      <c r="E42" s="55"/>
      <c r="F42" s="55"/>
      <c r="G42" s="55"/>
      <c r="H42" s="55"/>
      <c r="I42" s="55"/>
      <c r="J42" s="55"/>
    </row>
    <row r="43" spans="2:11">
      <c r="B43" s="55"/>
      <c r="C43" s="55"/>
      <c r="D43" s="55"/>
      <c r="E43" s="55"/>
      <c r="F43" s="55"/>
      <c r="G43" s="55"/>
      <c r="H43" s="55"/>
      <c r="I43" s="55"/>
      <c r="J43" s="55"/>
    </row>
    <row r="44" spans="2:11">
      <c r="B44" s="55"/>
      <c r="C44" s="55"/>
      <c r="D44" s="55"/>
      <c r="E44" s="55"/>
      <c r="F44" s="55"/>
      <c r="G44" s="55"/>
      <c r="H44" s="55"/>
      <c r="I44" s="55"/>
      <c r="J44" s="55"/>
    </row>
    <row r="45" spans="2:11">
      <c r="B45" s="55"/>
      <c r="C45" s="55"/>
      <c r="D45" s="55"/>
      <c r="E45" s="55"/>
      <c r="F45" s="55"/>
      <c r="G45" s="55"/>
      <c r="H45" s="55"/>
      <c r="I45" s="55"/>
      <c r="J45" s="55"/>
    </row>
    <row r="46" spans="2:11">
      <c r="B46" s="55"/>
      <c r="C46" s="55"/>
      <c r="D46" s="55"/>
      <c r="E46" s="55"/>
      <c r="F46" s="55"/>
      <c r="G46" s="55"/>
      <c r="H46" s="55"/>
      <c r="I46" s="55"/>
      <c r="J46" s="55"/>
    </row>
    <row r="47" spans="2:11">
      <c r="B47" s="76"/>
      <c r="C47" s="76"/>
      <c r="D47" s="76"/>
      <c r="E47" s="76"/>
      <c r="F47" s="76"/>
      <c r="G47" s="76"/>
      <c r="H47" s="76"/>
      <c r="I47" s="76"/>
      <c r="J47" s="76"/>
    </row>
    <row r="48" spans="2:11">
      <c r="B48" s="77"/>
      <c r="C48" s="77"/>
      <c r="D48" s="77"/>
      <c r="E48" s="77"/>
      <c r="F48" s="77"/>
      <c r="G48" s="77"/>
      <c r="H48" s="77"/>
      <c r="I48" s="77"/>
      <c r="J48" s="77"/>
    </row>
    <row r="49" spans="2:10">
      <c r="B49" s="55"/>
      <c r="C49" s="55"/>
      <c r="D49" s="55"/>
      <c r="E49" s="55"/>
      <c r="F49" s="55"/>
      <c r="G49" s="55"/>
      <c r="H49" s="55"/>
      <c r="I49" s="55"/>
      <c r="J49" s="55"/>
    </row>
    <row r="50" spans="2:10">
      <c r="B50" s="55"/>
      <c r="C50" s="55"/>
      <c r="D50" s="55"/>
      <c r="E50" s="55"/>
      <c r="F50" s="55"/>
      <c r="G50" s="55"/>
      <c r="H50" s="55"/>
      <c r="I50" s="55"/>
      <c r="J50" s="55"/>
    </row>
    <row r="51" spans="2:10">
      <c r="B51" s="55"/>
      <c r="C51" s="55"/>
      <c r="D51" s="55"/>
      <c r="E51" s="55"/>
      <c r="F51" s="55"/>
      <c r="G51" s="55"/>
      <c r="H51" s="55"/>
      <c r="I51" s="55"/>
      <c r="J51" s="55"/>
    </row>
    <row r="52" spans="2:10">
      <c r="B52" s="55"/>
      <c r="C52" s="55"/>
      <c r="D52" s="55"/>
      <c r="E52" s="55"/>
      <c r="F52" s="55"/>
      <c r="G52" s="55"/>
      <c r="H52" s="55"/>
      <c r="I52" s="55"/>
      <c r="J52" s="55"/>
    </row>
    <row r="53" spans="2:10">
      <c r="B53" s="55"/>
      <c r="C53" s="55"/>
      <c r="D53" s="55"/>
      <c r="E53" s="55"/>
      <c r="F53" s="55"/>
      <c r="G53" s="55"/>
      <c r="H53" s="55"/>
      <c r="I53" s="55"/>
      <c r="J53" s="55"/>
    </row>
    <row r="54" spans="2:10">
      <c r="B54" s="55"/>
      <c r="C54" s="55"/>
      <c r="D54" s="55"/>
      <c r="E54" s="55"/>
      <c r="F54" s="55"/>
      <c r="G54" s="55"/>
      <c r="H54" s="55"/>
      <c r="I54" s="55"/>
      <c r="J54" s="55"/>
    </row>
    <row r="55" spans="2:10">
      <c r="B55" s="55"/>
      <c r="C55" s="55"/>
      <c r="D55" s="55"/>
      <c r="E55" s="55"/>
      <c r="F55" s="55"/>
      <c r="G55" s="55"/>
      <c r="H55" s="55"/>
      <c r="I55" s="55"/>
      <c r="J55" s="55"/>
    </row>
  </sheetData>
  <mergeCells count="28">
    <mergeCell ref="B2:K3"/>
    <mergeCell ref="B5:B8"/>
    <mergeCell ref="C5:K5"/>
    <mergeCell ref="C6:K6"/>
    <mergeCell ref="C8:E8"/>
    <mergeCell ref="G8:K8"/>
    <mergeCell ref="B4:D4"/>
    <mergeCell ref="G4:K4"/>
    <mergeCell ref="B9:B13"/>
    <mergeCell ref="B14:B18"/>
    <mergeCell ref="C14:K14"/>
    <mergeCell ref="C15:K15"/>
    <mergeCell ref="C17:E17"/>
    <mergeCell ref="G17:J17"/>
    <mergeCell ref="C18:E18"/>
    <mergeCell ref="G18:J18"/>
    <mergeCell ref="B47:J47"/>
    <mergeCell ref="B48:J48"/>
    <mergeCell ref="B19:B25"/>
    <mergeCell ref="C19:K19"/>
    <mergeCell ref="C20:K20"/>
    <mergeCell ref="C23:E23"/>
    <mergeCell ref="C25:E25"/>
    <mergeCell ref="B26:B32"/>
    <mergeCell ref="C26:K26"/>
    <mergeCell ref="C27:K27"/>
    <mergeCell ref="C30:E30"/>
    <mergeCell ref="C32:E32"/>
  </mergeCells>
  <hyperlinks>
    <hyperlink ref="K33" r:id="rId1"/>
  </hyperlinks>
  <pageMargins left="0.2" right="0.2" top="0.75" bottom="0.75" header="0.3" footer="0.3"/>
  <pageSetup scale="55"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dimension ref="A1:I30"/>
  <sheetViews>
    <sheetView tabSelected="1" workbookViewId="0">
      <selection activeCell="D22" sqref="D22"/>
    </sheetView>
  </sheetViews>
  <sheetFormatPr defaultRowHeight="14.4"/>
  <cols>
    <col min="1" max="1" width="30.88671875" customWidth="1"/>
    <col min="2" max="2" width="9.5546875" style="125" hidden="1" customWidth="1"/>
    <col min="3" max="3" width="11.33203125" style="125" hidden="1" customWidth="1"/>
    <col min="4" max="4" width="16.5546875" bestFit="1" customWidth="1"/>
    <col min="5" max="5" width="10.44140625" style="125" hidden="1" customWidth="1"/>
    <col min="6" max="6" width="16.5546875" bestFit="1" customWidth="1"/>
    <col min="7" max="7" width="10.44140625" style="125" hidden="1" customWidth="1"/>
    <col min="8" max="8" width="16.5546875" bestFit="1" customWidth="1"/>
    <col min="9" max="9" width="10.44140625" hidden="1" customWidth="1"/>
  </cols>
  <sheetData>
    <row r="1" spans="1:9">
      <c r="A1" s="122" t="s">
        <v>203</v>
      </c>
      <c r="B1" s="122"/>
      <c r="C1" s="122"/>
      <c r="D1" s="122"/>
      <c r="E1" s="136"/>
      <c r="F1" s="137">
        <f>Evaluation!B64</f>
        <v>24</v>
      </c>
      <c r="G1" s="136"/>
      <c r="H1" s="136"/>
      <c r="I1" s="121"/>
    </row>
    <row r="2" spans="1:9">
      <c r="D2" s="126" t="s">
        <v>192</v>
      </c>
      <c r="E2" s="124"/>
      <c r="F2" s="126" t="s">
        <v>197</v>
      </c>
      <c r="G2" s="124"/>
      <c r="H2" s="126" t="s">
        <v>193</v>
      </c>
    </row>
    <row r="3" spans="1:9">
      <c r="A3" s="1" t="s">
        <v>194</v>
      </c>
      <c r="D3" s="113">
        <f>Evaluation!B3</f>
        <v>3000</v>
      </c>
      <c r="F3" s="118">
        <f>Evaluation!B3*Evaluation!B19</f>
        <v>60</v>
      </c>
      <c r="H3">
        <f>Evaluation!B3*Evaluation!B19*Evaluation!B28</f>
        <v>0.6</v>
      </c>
    </row>
    <row r="4" spans="1:9">
      <c r="A4" s="1" t="s">
        <v>195</v>
      </c>
      <c r="D4" s="118">
        <f>Goals!G32</f>
        <v>14481.707317073171</v>
      </c>
      <c r="F4" s="113">
        <f>Goals!G25</f>
        <v>434.45121951219511</v>
      </c>
      <c r="H4" s="119">
        <f>Goals!F18</f>
        <v>8.6890243902439028</v>
      </c>
    </row>
    <row r="5" spans="1:9">
      <c r="A5" s="1" t="s">
        <v>200</v>
      </c>
      <c r="D5" s="112">
        <f>(D4-D3)/Evaluation!B64</f>
        <v>478.40447154471548</v>
      </c>
      <c r="F5" s="112">
        <f>(F4-F3)/Evaluation!B64</f>
        <v>15.602134146341463</v>
      </c>
      <c r="H5" s="119">
        <f>(H4-H3)/Evaluation!B64</f>
        <v>0.33704268292682932</v>
      </c>
    </row>
    <row r="6" spans="1:9">
      <c r="A6" s="1" t="s">
        <v>199</v>
      </c>
      <c r="D6" s="120">
        <f>D5/(D3+D5)</f>
        <v>0.13753560733328465</v>
      </c>
      <c r="F6" s="120">
        <f>F5/(F5+F3)</f>
        <v>0.20637161004133484</v>
      </c>
      <c r="H6" s="120">
        <f>H5/(H5+H3)</f>
        <v>0.35968765251342122</v>
      </c>
    </row>
    <row r="7" spans="1:9">
      <c r="A7" s="1" t="s">
        <v>196</v>
      </c>
      <c r="D7" s="120">
        <f>D4/D3</f>
        <v>4.8272357723577235</v>
      </c>
      <c r="F7" s="120">
        <f>F4/F3</f>
        <v>7.2408536585365848</v>
      </c>
      <c r="H7" s="120">
        <f>H4/H3</f>
        <v>14.481707317073171</v>
      </c>
    </row>
    <row r="9" spans="1:9">
      <c r="A9" s="122" t="s">
        <v>198</v>
      </c>
      <c r="B9" s="122"/>
      <c r="C9" s="122"/>
      <c r="D9" s="122"/>
      <c r="E9" s="123" t="str">
        <f>IF(D6+F6+H6&gt;100%,"FASTEST",IF(D6+F6+H6&gt;50%,"FASTER","FAST"))</f>
        <v>FASTER</v>
      </c>
      <c r="F9" s="123"/>
      <c r="G9" s="123"/>
      <c r="H9" s="123"/>
      <c r="I9" s="123"/>
    </row>
    <row r="10" spans="1:9">
      <c r="D10" s="127" t="s">
        <v>189</v>
      </c>
      <c r="E10" s="127"/>
      <c r="F10" s="128" t="s">
        <v>188</v>
      </c>
      <c r="G10" s="128"/>
      <c r="H10" s="129" t="s">
        <v>187</v>
      </c>
      <c r="I10" s="129"/>
    </row>
    <row r="11" spans="1:9">
      <c r="A11" s="1"/>
      <c r="B11" s="131" t="s">
        <v>186</v>
      </c>
      <c r="C11" s="131" t="s">
        <v>185</v>
      </c>
      <c r="D11" s="115" t="s">
        <v>184</v>
      </c>
      <c r="E11" s="131" t="s">
        <v>161</v>
      </c>
      <c r="F11" s="115" t="s">
        <v>184</v>
      </c>
      <c r="G11" s="131" t="s">
        <v>161</v>
      </c>
      <c r="H11" s="115" t="s">
        <v>184</v>
      </c>
      <c r="I11" s="115" t="s">
        <v>161</v>
      </c>
    </row>
    <row r="12" spans="1:9">
      <c r="A12" s="1" t="s">
        <v>183</v>
      </c>
      <c r="B12" s="132" t="s">
        <v>182</v>
      </c>
      <c r="C12" s="132" t="s">
        <v>181</v>
      </c>
      <c r="D12" s="114" t="s">
        <v>180</v>
      </c>
      <c r="E12" s="132" t="s">
        <v>179</v>
      </c>
      <c r="F12" s="114" t="s">
        <v>180</v>
      </c>
      <c r="G12" s="132" t="s">
        <v>179</v>
      </c>
      <c r="H12" s="114" t="s">
        <v>180</v>
      </c>
      <c r="I12" s="114" t="s">
        <v>179</v>
      </c>
    </row>
    <row r="13" spans="1:9">
      <c r="A13" s="8" t="s">
        <v>178</v>
      </c>
    </row>
    <row r="14" spans="1:9">
      <c r="A14" s="4" t="s">
        <v>177</v>
      </c>
      <c r="B14" s="125">
        <v>0.5</v>
      </c>
      <c r="C14" s="125">
        <v>50</v>
      </c>
      <c r="D14">
        <v>10</v>
      </c>
      <c r="E14" s="125">
        <f>B14*C14*D14</f>
        <v>250</v>
      </c>
      <c r="F14">
        <v>20</v>
      </c>
      <c r="G14" s="125">
        <f>B14*C14*F14</f>
        <v>500</v>
      </c>
      <c r="H14">
        <v>30</v>
      </c>
      <c r="I14">
        <f>B14*C14*H14</f>
        <v>750</v>
      </c>
    </row>
    <row r="15" spans="1:9">
      <c r="A15" s="4" t="s">
        <v>176</v>
      </c>
      <c r="B15" s="125">
        <v>1</v>
      </c>
      <c r="C15" s="125">
        <v>75</v>
      </c>
      <c r="D15">
        <v>3</v>
      </c>
      <c r="E15" s="125">
        <f>B15*C15*D15</f>
        <v>225</v>
      </c>
      <c r="F15">
        <v>6</v>
      </c>
      <c r="G15" s="125">
        <f>B15*C15*F15</f>
        <v>450</v>
      </c>
      <c r="H15">
        <v>9</v>
      </c>
      <c r="I15">
        <f>B15*C15*H15</f>
        <v>675</v>
      </c>
    </row>
    <row r="16" spans="1:9">
      <c r="A16" s="4" t="s">
        <v>175</v>
      </c>
      <c r="B16" s="125">
        <v>0.2</v>
      </c>
      <c r="C16" s="125">
        <v>25</v>
      </c>
      <c r="D16">
        <v>25</v>
      </c>
      <c r="E16" s="125">
        <f>B16*C16*D16</f>
        <v>125</v>
      </c>
      <c r="F16">
        <v>50</v>
      </c>
      <c r="G16" s="125">
        <f>B16*C16*F16</f>
        <v>250</v>
      </c>
      <c r="H16">
        <v>75</v>
      </c>
      <c r="I16">
        <f>B16*C16*H16</f>
        <v>375</v>
      </c>
    </row>
    <row r="17" spans="1:9">
      <c r="A17" s="8" t="s">
        <v>174</v>
      </c>
    </row>
    <row r="18" spans="1:9">
      <c r="A18" s="4" t="s">
        <v>173</v>
      </c>
      <c r="B18" s="125">
        <v>3</v>
      </c>
      <c r="C18" s="125">
        <v>100</v>
      </c>
      <c r="D18">
        <v>1</v>
      </c>
      <c r="E18" s="125">
        <f>B18*C18*D18</f>
        <v>300</v>
      </c>
      <c r="F18">
        <v>2</v>
      </c>
      <c r="G18" s="125">
        <f>B18*C18*F18</f>
        <v>600</v>
      </c>
      <c r="H18">
        <v>3</v>
      </c>
      <c r="I18">
        <f>B18*C18*H18</f>
        <v>900</v>
      </c>
    </row>
    <row r="19" spans="1:9">
      <c r="A19" s="4" t="s">
        <v>172</v>
      </c>
      <c r="B19" s="125">
        <v>2</v>
      </c>
      <c r="C19" s="125">
        <v>50</v>
      </c>
      <c r="D19">
        <v>2</v>
      </c>
      <c r="E19" s="125">
        <f>B19*C19*D19</f>
        <v>200</v>
      </c>
      <c r="F19">
        <v>3</v>
      </c>
      <c r="G19" s="125">
        <f>B19*C19*F19</f>
        <v>300</v>
      </c>
      <c r="H19">
        <v>4</v>
      </c>
      <c r="I19">
        <f>B19*C19*H19</f>
        <v>400</v>
      </c>
    </row>
    <row r="20" spans="1:9">
      <c r="A20" s="4" t="s">
        <v>171</v>
      </c>
      <c r="B20" s="125">
        <v>0.3</v>
      </c>
      <c r="C20" s="125">
        <v>25</v>
      </c>
      <c r="D20">
        <v>2</v>
      </c>
      <c r="E20" s="125">
        <f>B20*C20*D20</f>
        <v>15</v>
      </c>
      <c r="F20">
        <v>6</v>
      </c>
      <c r="G20" s="125">
        <f>B20*C20*F20</f>
        <v>45</v>
      </c>
      <c r="H20">
        <v>12</v>
      </c>
      <c r="I20">
        <f>B20*C20*H20</f>
        <v>90</v>
      </c>
    </row>
    <row r="21" spans="1:9">
      <c r="A21" s="8" t="s">
        <v>170</v>
      </c>
    </row>
    <row r="22" spans="1:9">
      <c r="A22" s="4" t="s">
        <v>169</v>
      </c>
      <c r="B22" s="125">
        <v>3</v>
      </c>
      <c r="C22" s="125">
        <v>75</v>
      </c>
      <c r="D22">
        <v>0.25</v>
      </c>
      <c r="E22" s="125">
        <f>B22*C22*D22</f>
        <v>56.25</v>
      </c>
      <c r="F22">
        <v>0.5</v>
      </c>
      <c r="G22" s="125">
        <f>B22*C22*F22</f>
        <v>112.5</v>
      </c>
      <c r="H22">
        <v>1</v>
      </c>
      <c r="I22">
        <f>B22*C22*H22</f>
        <v>225</v>
      </c>
    </row>
    <row r="23" spans="1:9">
      <c r="A23" s="4" t="s">
        <v>168</v>
      </c>
      <c r="B23" s="125">
        <v>1</v>
      </c>
      <c r="C23" s="125">
        <v>50</v>
      </c>
      <c r="D23">
        <v>0</v>
      </c>
      <c r="E23" s="125">
        <f>B23*C23*D23</f>
        <v>0</v>
      </c>
      <c r="F23">
        <v>1</v>
      </c>
      <c r="G23" s="125">
        <f>B23*C23*F23</f>
        <v>50</v>
      </c>
      <c r="H23">
        <v>2</v>
      </c>
      <c r="I23">
        <f>B23*C23*H23</f>
        <v>100</v>
      </c>
    </row>
    <row r="24" spans="1:9">
      <c r="A24" s="4" t="s">
        <v>167</v>
      </c>
      <c r="B24" s="125">
        <v>2</v>
      </c>
      <c r="C24" s="125">
        <v>75</v>
      </c>
      <c r="D24">
        <v>1</v>
      </c>
      <c r="E24" s="125">
        <f>B24*C24*D24</f>
        <v>150</v>
      </c>
      <c r="F24">
        <v>1</v>
      </c>
      <c r="G24" s="125">
        <f>B24*C24*F24</f>
        <v>150</v>
      </c>
      <c r="H24">
        <v>2</v>
      </c>
      <c r="I24">
        <f>B24*C24*H24</f>
        <v>300</v>
      </c>
    </row>
    <row r="25" spans="1:9">
      <c r="A25" t="s">
        <v>166</v>
      </c>
      <c r="D25" s="10" t="s">
        <v>165</v>
      </c>
      <c r="E25" s="125">
        <v>250</v>
      </c>
      <c r="F25" s="10" t="s">
        <v>164</v>
      </c>
      <c r="G25" s="135">
        <v>1000</v>
      </c>
      <c r="H25" s="10" t="s">
        <v>163</v>
      </c>
      <c r="I25" s="113">
        <v>1500</v>
      </c>
    </row>
    <row r="26" spans="1:9">
      <c r="A26" t="s">
        <v>201</v>
      </c>
      <c r="B26" s="125">
        <v>1</v>
      </c>
      <c r="C26" s="125">
        <v>100</v>
      </c>
      <c r="D26">
        <v>4</v>
      </c>
      <c r="E26" s="125">
        <f>B26*C26*D26</f>
        <v>400</v>
      </c>
      <c r="F26">
        <v>8</v>
      </c>
      <c r="G26" s="125">
        <f>B26*C26*F26</f>
        <v>800</v>
      </c>
      <c r="H26">
        <v>12</v>
      </c>
      <c r="I26">
        <f>B26*C26*H26</f>
        <v>1200</v>
      </c>
    </row>
    <row r="27" spans="1:9" s="125" customFormat="1" hidden="1">
      <c r="A27" s="125" t="s">
        <v>162</v>
      </c>
      <c r="E27" s="130">
        <f>SUM(E14:E26)*Variables!B2</f>
        <v>197.125</v>
      </c>
      <c r="F27" s="130"/>
      <c r="G27" s="130">
        <f>SUM(G14:G26)*Variables!B2</f>
        <v>425.75</v>
      </c>
      <c r="H27" s="130"/>
      <c r="I27" s="130">
        <f>SUM(I14:I26)*Variables!B2</f>
        <v>651.5</v>
      </c>
    </row>
    <row r="28" spans="1:9" s="125" customFormat="1" hidden="1">
      <c r="A28" s="124" t="s">
        <v>161</v>
      </c>
      <c r="E28" s="130">
        <f>SUM(E14:E27)</f>
        <v>2168.375</v>
      </c>
      <c r="F28" s="130"/>
      <c r="G28" s="130">
        <f>SUM(G14:G27)</f>
        <v>4683.25</v>
      </c>
      <c r="H28" s="130"/>
      <c r="I28" s="130">
        <f>SUM(I14:I27)</f>
        <v>7166.5</v>
      </c>
    </row>
    <row r="29" spans="1:9" s="125" customFormat="1" hidden="1">
      <c r="A29" s="124" t="s">
        <v>160</v>
      </c>
      <c r="E29" s="130">
        <f>E28*[1]Variables!$B$4</f>
        <v>433.67500000000001</v>
      </c>
      <c r="F29" s="130"/>
      <c r="G29" s="130">
        <f>G28*[1]Variables!$B$4</f>
        <v>936.65000000000009</v>
      </c>
      <c r="H29" s="130"/>
      <c r="I29" s="130">
        <f>I28*[1]Variables!$B$4</f>
        <v>1433.3000000000002</v>
      </c>
    </row>
    <row r="30" spans="1:9">
      <c r="A30" s="1" t="s">
        <v>202</v>
      </c>
      <c r="D30" s="138">
        <f>E30</f>
        <v>2602.0500000000002</v>
      </c>
      <c r="E30" s="134">
        <f>SUM(E28:E29)</f>
        <v>2602.0500000000002</v>
      </c>
      <c r="F30" s="139">
        <f>G30</f>
        <v>5619.9</v>
      </c>
      <c r="G30" s="134">
        <f>SUM(G28:G29)</f>
        <v>5619.9</v>
      </c>
      <c r="H30" s="139">
        <f>I30</f>
        <v>8599.7999999999993</v>
      </c>
      <c r="I30" s="133">
        <f>SUM(I28:I29)</f>
        <v>8599.7999999999993</v>
      </c>
    </row>
  </sheetData>
  <mergeCells count="6">
    <mergeCell ref="D10:E10"/>
    <mergeCell ref="F10:G10"/>
    <mergeCell ref="H10:I10"/>
    <mergeCell ref="A9:D9"/>
    <mergeCell ref="E9:I9"/>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B5"/>
  <sheetViews>
    <sheetView workbookViewId="0">
      <selection activeCell="B3" sqref="B3"/>
    </sheetView>
  </sheetViews>
  <sheetFormatPr defaultRowHeight="14.4"/>
  <cols>
    <col min="1" max="1" width="37.21875" bestFit="1" customWidth="1"/>
    <col min="2" max="2" width="8.109375" bestFit="1" customWidth="1"/>
    <col min="4" max="4" width="23.6640625" bestFit="1" customWidth="1"/>
  </cols>
  <sheetData>
    <row r="2" spans="1:2">
      <c r="A2" t="s">
        <v>190</v>
      </c>
      <c r="B2" s="116">
        <v>0.1</v>
      </c>
    </row>
    <row r="3" spans="1:2">
      <c r="A3" t="s">
        <v>191</v>
      </c>
      <c r="B3" s="116">
        <v>0.2</v>
      </c>
    </row>
    <row r="4" spans="1:2">
      <c r="B4" s="117"/>
    </row>
    <row r="5" spans="1:2">
      <c r="B5" s="1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2:L10"/>
  <sheetViews>
    <sheetView workbookViewId="0">
      <selection activeCell="A3" sqref="A3"/>
    </sheetView>
  </sheetViews>
  <sheetFormatPr defaultRowHeight="14.4"/>
  <cols>
    <col min="6" max="6" width="13.88671875" bestFit="1" customWidth="1"/>
    <col min="7" max="7" width="18.33203125" bestFit="1" customWidth="1"/>
    <col min="9" max="9" width="12.5546875" bestFit="1" customWidth="1"/>
    <col min="10" max="10" width="15.5546875" bestFit="1" customWidth="1"/>
    <col min="11" max="11" width="25.109375" bestFit="1" customWidth="1"/>
    <col min="12" max="12" width="29.6640625" bestFit="1" customWidth="1"/>
  </cols>
  <sheetData>
    <row r="2" spans="1:12">
      <c r="F2" t="s">
        <v>83</v>
      </c>
      <c r="G2" t="s">
        <v>84</v>
      </c>
      <c r="H2" t="s">
        <v>62</v>
      </c>
      <c r="I2" t="s">
        <v>66</v>
      </c>
      <c r="J2" t="s">
        <v>74</v>
      </c>
      <c r="K2" t="s">
        <v>99</v>
      </c>
      <c r="L2" t="s">
        <v>100</v>
      </c>
    </row>
    <row r="3" spans="1:12">
      <c r="A3" t="s">
        <v>2</v>
      </c>
      <c r="B3" t="s">
        <v>5</v>
      </c>
      <c r="C3" s="4" t="s">
        <v>13</v>
      </c>
      <c r="D3" s="5" t="s">
        <v>3</v>
      </c>
      <c r="E3" s="5" t="s">
        <v>6</v>
      </c>
      <c r="F3" s="4" t="s">
        <v>54</v>
      </c>
      <c r="G3" s="4" t="s">
        <v>60</v>
      </c>
      <c r="H3" s="4" t="s">
        <v>63</v>
      </c>
      <c r="I3" s="4" t="s">
        <v>67</v>
      </c>
      <c r="J3" t="s">
        <v>75</v>
      </c>
    </row>
    <row r="4" spans="1:12">
      <c r="A4" t="s">
        <v>7</v>
      </c>
      <c r="B4" t="s">
        <v>6</v>
      </c>
      <c r="C4" s="3" t="s">
        <v>11</v>
      </c>
      <c r="D4" t="s">
        <v>27</v>
      </c>
      <c r="E4" t="s">
        <v>3</v>
      </c>
      <c r="F4" s="3" t="s">
        <v>55</v>
      </c>
      <c r="G4" t="s">
        <v>61</v>
      </c>
      <c r="H4" s="3" t="s">
        <v>56</v>
      </c>
      <c r="I4" s="4" t="s">
        <v>68</v>
      </c>
      <c r="J4" t="s">
        <v>78</v>
      </c>
    </row>
    <row r="5" spans="1:12">
      <c r="B5" t="s">
        <v>3</v>
      </c>
      <c r="C5" s="3" t="s">
        <v>14</v>
      </c>
      <c r="D5" t="s">
        <v>28</v>
      </c>
      <c r="E5" t="s">
        <v>27</v>
      </c>
      <c r="F5" s="3" t="s">
        <v>56</v>
      </c>
      <c r="G5" s="4" t="s">
        <v>57</v>
      </c>
      <c r="H5" s="4" t="s">
        <v>64</v>
      </c>
      <c r="I5" s="4" t="s">
        <v>69</v>
      </c>
      <c r="J5" t="s">
        <v>77</v>
      </c>
    </row>
    <row r="6" spans="1:12">
      <c r="C6" s="4" t="s">
        <v>53</v>
      </c>
      <c r="F6" s="4" t="s">
        <v>57</v>
      </c>
      <c r="G6" s="4" t="s">
        <v>58</v>
      </c>
      <c r="H6" s="4" t="s">
        <v>65</v>
      </c>
      <c r="I6" s="4" t="s">
        <v>70</v>
      </c>
      <c r="J6" t="s">
        <v>76</v>
      </c>
    </row>
    <row r="7" spans="1:12">
      <c r="F7" s="4" t="s">
        <v>58</v>
      </c>
      <c r="G7" s="4" t="s">
        <v>59</v>
      </c>
      <c r="I7" t="s">
        <v>71</v>
      </c>
      <c r="J7" t="s">
        <v>79</v>
      </c>
    </row>
    <row r="8" spans="1:12">
      <c r="F8" s="4" t="s">
        <v>59</v>
      </c>
      <c r="G8" s="4" t="s">
        <v>52</v>
      </c>
      <c r="I8" s="4" t="s">
        <v>72</v>
      </c>
      <c r="J8" t="s">
        <v>82</v>
      </c>
    </row>
    <row r="9" spans="1:12">
      <c r="F9" s="4" t="s">
        <v>52</v>
      </c>
      <c r="G9" s="4" t="s">
        <v>53</v>
      </c>
      <c r="I9" t="s">
        <v>73</v>
      </c>
      <c r="J9" t="s">
        <v>80</v>
      </c>
    </row>
    <row r="10" spans="1:12">
      <c r="F10" s="4" t="s">
        <v>53</v>
      </c>
      <c r="J10"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Evaluation</vt:lpstr>
      <vt:lpstr>Goals</vt:lpstr>
      <vt:lpstr>Plan</vt:lpstr>
      <vt:lpstr>Variables</vt:lpstr>
      <vt:lpstr>Lists</vt:lpstr>
      <vt:lpstr>Goals!Print_Area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pcaputa</dc:creator>
  <cp:lastModifiedBy>pcaputa</cp:lastModifiedBy>
  <cp:lastPrinted>2011-01-03T20:03:14Z</cp:lastPrinted>
  <dcterms:created xsi:type="dcterms:W3CDTF">2010-12-17T14:20:31Z</dcterms:created>
  <dcterms:modified xsi:type="dcterms:W3CDTF">2011-05-27T19:19:46Z</dcterms:modified>
</cp:coreProperties>
</file>