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Instructions" sheetId="1" r:id="rId1"/>
    <sheet name="Current Method" sheetId="2" r:id="rId2"/>
    <sheet name="Pressure Seal Method" sheetId="3" r:id="rId3"/>
    <sheet name="Results" sheetId="4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<sst xmlns="http://schemas.openxmlformats.org/spreadsheetml/2006/main" count="91" uniqueCount="66">
  <si>
    <t>Payroll</t>
  </si>
  <si>
    <t>A/P</t>
  </si>
  <si>
    <t>Total Volume</t>
  </si>
  <si>
    <t>Labor Productivity</t>
  </si>
  <si>
    <t>Weekly</t>
  </si>
  <si>
    <t>Pieces/man-hour</t>
  </si>
  <si>
    <t>Annual Labor Hours</t>
  </si>
  <si>
    <t>Hours</t>
  </si>
  <si>
    <t>Hourly Labor Costs</t>
  </si>
  <si>
    <t>Annual Labor Costs</t>
  </si>
  <si>
    <t>Document Costs</t>
  </si>
  <si>
    <t>Per M</t>
  </si>
  <si>
    <t>Envelopes</t>
  </si>
  <si>
    <t>Documents</t>
  </si>
  <si>
    <t>Annual Document Costs</t>
  </si>
  <si>
    <t>Current Manual Method</t>
  </si>
  <si>
    <t>Total Annual Costs</t>
  </si>
  <si>
    <t>Pressure Seal Method</t>
  </si>
  <si>
    <t>Capital Investment</t>
  </si>
  <si>
    <t>Pieces/hour</t>
  </si>
  <si>
    <t>5 Year Annualized Capital Costs</t>
  </si>
  <si>
    <t>Maintenance Costs</t>
  </si>
  <si>
    <t>Annual Savings</t>
  </si>
  <si>
    <t>Return on Investment</t>
  </si>
  <si>
    <t>Productivity Gains</t>
  </si>
  <si>
    <t>Statements/Invoices/Other</t>
  </si>
  <si>
    <t>Labor Hours</t>
  </si>
  <si>
    <t>Labor Weeks</t>
  </si>
  <si>
    <t>Control</t>
  </si>
  <si>
    <t>Complete control and</t>
  </si>
  <si>
    <t>heightened confidentiality</t>
  </si>
  <si>
    <t>Net</t>
  </si>
  <si>
    <t>Retail</t>
  </si>
  <si>
    <t>Mailers - Stock</t>
  </si>
  <si>
    <t>Mailers - Std +</t>
  </si>
  <si>
    <t>Mailers - Std</t>
  </si>
  <si>
    <t>Laser Checks</t>
  </si>
  <si>
    <t>Laser Forms</t>
  </si>
  <si>
    <t>Average Retail Prices for Documents</t>
  </si>
  <si>
    <t>(Use as guideline only - actual prices should be used when available)</t>
  </si>
  <si>
    <t>Choose 'Stk', 'Std', 'Plus' or 'Cust' above</t>
  </si>
  <si>
    <t>*</t>
  </si>
  <si>
    <r>
      <t xml:space="preserve">   </t>
    </r>
    <r>
      <rPr>
        <i/>
        <sz val="10"/>
        <rFont val="Arial"/>
        <family val="2"/>
      </rPr>
      <t>The above fields will fill automatically or can be overridden based</t>
    </r>
  </si>
  <si>
    <r>
      <t xml:space="preserve">   </t>
    </r>
    <r>
      <rPr>
        <i/>
        <sz val="10"/>
        <rFont val="Arial"/>
        <family val="2"/>
      </rPr>
      <t>on your individual situation.</t>
    </r>
  </si>
  <si>
    <t>Recommended Folder/Sealer</t>
  </si>
  <si>
    <r>
      <t xml:space="preserve">  </t>
    </r>
    <r>
      <rPr>
        <i/>
        <sz val="10"/>
        <rFont val="Arial"/>
        <family val="2"/>
      </rPr>
      <t>Insert folder/sealer model above</t>
    </r>
  </si>
  <si>
    <t>Annual Service (if any)</t>
  </si>
  <si>
    <t>Remember to include fringes</t>
  </si>
  <si>
    <r>
      <t xml:space="preserve">   </t>
    </r>
    <r>
      <rPr>
        <i/>
        <sz val="10"/>
        <rFont val="Arial"/>
        <family val="2"/>
      </rPr>
      <t>The speed documents are manually processed per hour.</t>
    </r>
  </si>
  <si>
    <t xml:space="preserve">   Remember to include fringes!</t>
  </si>
  <si>
    <t>The speed the folder/sealer processes the documents</t>
  </si>
  <si>
    <t>Above Document Cost field can also be overridden.</t>
  </si>
  <si>
    <t>By switching to a pressure seal solution for your document processing needs,</t>
  </si>
  <si>
    <t>you will enjoy the following cost savings and efficiencies.</t>
  </si>
  <si>
    <t>Stk</t>
  </si>
  <si>
    <r>
      <t xml:space="preserve">Thank you for your interest in PS Mailers - a </t>
    </r>
    <r>
      <rPr>
        <i/>
        <sz val="10"/>
        <rFont val="Arial"/>
        <family val="2"/>
      </rPr>
      <t>BETTER</t>
    </r>
    <r>
      <rPr>
        <sz val="10"/>
        <rFont val="Arial"/>
        <family val="2"/>
      </rPr>
      <t xml:space="preserve"> solution to your document processing needs.</t>
    </r>
  </si>
  <si>
    <t>This worksheet will help you determine if PS Mailers is the correct solution for your organization.</t>
  </si>
  <si>
    <r>
      <t xml:space="preserve">It's simple.  Just fill in the </t>
    </r>
    <r>
      <rPr>
        <b/>
        <sz val="10"/>
        <color indexed="10"/>
        <rFont val="Arial"/>
        <family val="2"/>
      </rPr>
      <t>RED</t>
    </r>
    <r>
      <rPr>
        <sz val="10"/>
        <color indexed="8"/>
        <rFont val="Arial"/>
        <family val="2"/>
      </rPr>
      <t xml:space="preserve"> fields with the information as it relates to your specific situation.</t>
    </r>
  </si>
  <si>
    <t>Some fields will auto fill based on other input you provided.  You can keep the auto filled information</t>
  </si>
  <si>
    <t>or override it with your own information.</t>
  </si>
  <si>
    <r>
      <t xml:space="preserve">Be sure that all </t>
    </r>
    <r>
      <rPr>
        <b/>
        <sz val="10"/>
        <color indexed="10"/>
        <rFont val="Arial"/>
        <family val="2"/>
      </rPr>
      <t>RED</t>
    </r>
    <r>
      <rPr>
        <sz val="10"/>
        <color indexed="8"/>
        <rFont val="Arial"/>
        <family val="2"/>
      </rPr>
      <t xml:space="preserve"> fields are entered properly.</t>
    </r>
  </si>
  <si>
    <r>
      <t>There are two sheets for you to input.  The first is "</t>
    </r>
    <r>
      <rPr>
        <b/>
        <sz val="10"/>
        <rFont val="Arial"/>
        <family val="2"/>
      </rPr>
      <t>CURRENT METHOD</t>
    </r>
    <r>
      <rPr>
        <sz val="10"/>
        <rFont val="Arial"/>
        <family val="2"/>
      </rPr>
      <t>".  Use this sheet to input</t>
    </r>
  </si>
  <si>
    <r>
      <t>your current method of processing your documents.  The second sheet is "</t>
    </r>
    <r>
      <rPr>
        <b/>
        <sz val="10"/>
        <rFont val="Arial"/>
        <family val="2"/>
      </rPr>
      <t>PRESSURE SEAL METHOD".</t>
    </r>
  </si>
  <si>
    <t>Use this sheet to input the pressure seal solution that best fits your needs.</t>
  </si>
  <si>
    <r>
      <t>The final sheet, "</t>
    </r>
    <r>
      <rPr>
        <b/>
        <sz val="10"/>
        <rFont val="Arial"/>
        <family val="2"/>
      </rPr>
      <t>RESULTS"</t>
    </r>
    <r>
      <rPr>
        <sz val="10"/>
        <rFont val="Arial"/>
        <family val="2"/>
      </rPr>
      <t xml:space="preserve"> gives you the results based on your input.</t>
    </r>
  </si>
  <si>
    <t>Use the tabs below to move from sheet-to-sheet.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</si>
</sst>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0.000"/>
    <numFmt numFmtId="170" formatCode="0.0"/>
    <numFmt numFmtId="171" formatCode="_(* #,##0.0_);_(* \(#,##0.0\);_(* &quot;-&quot;?_);_(@_)"/>
    <numFmt numFmtId="172" formatCode="0.00000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i/>
      <sz val="18"/>
      <color indexed="10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Fill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0" fillId="0" borderId="5" xfId="15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8" xfId="15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44" fontId="3" fillId="0" borderId="0" xfId="17" applyFont="1" applyBorder="1" applyAlignment="1">
      <alignment/>
    </xf>
    <xf numFmtId="44" fontId="0" fillId="0" borderId="0" xfId="17" applyBorder="1" applyAlignment="1">
      <alignment/>
    </xf>
    <xf numFmtId="167" fontId="0" fillId="0" borderId="0" xfId="17" applyNumberFormat="1" applyBorder="1" applyAlignment="1">
      <alignment/>
    </xf>
    <xf numFmtId="167" fontId="0" fillId="0" borderId="5" xfId="17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4" fontId="0" fillId="0" borderId="8" xfId="17" applyBorder="1" applyAlignment="1">
      <alignment/>
    </xf>
    <xf numFmtId="0" fontId="9" fillId="0" borderId="0" xfId="0" applyFont="1" applyAlignment="1">
      <alignment/>
    </xf>
    <xf numFmtId="43" fontId="0" fillId="0" borderId="5" xfId="0" applyNumberFormat="1" applyBorder="1" applyAlignment="1">
      <alignment/>
    </xf>
    <xf numFmtId="0" fontId="0" fillId="0" borderId="7" xfId="0" applyBorder="1" applyAlignment="1" quotePrefix="1">
      <alignment/>
    </xf>
    <xf numFmtId="0" fontId="0" fillId="0" borderId="9" xfId="0" applyBorder="1" applyAlignment="1">
      <alignment/>
    </xf>
    <xf numFmtId="170" fontId="0" fillId="0" borderId="0" xfId="0" applyNumberFormat="1" applyBorder="1" applyAlignment="1">
      <alignment/>
    </xf>
    <xf numFmtId="44" fontId="3" fillId="0" borderId="0" xfId="17" applyNumberFormat="1" applyFont="1" applyBorder="1" applyAlignment="1">
      <alignment/>
    </xf>
    <xf numFmtId="44" fontId="0" fillId="0" borderId="5" xfId="17" applyBorder="1" applyAlignment="1">
      <alignment/>
    </xf>
    <xf numFmtId="167" fontId="0" fillId="0" borderId="5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1" fillId="0" borderId="0" xfId="0" applyFont="1" applyBorder="1" applyAlignment="1">
      <alignment/>
    </xf>
    <xf numFmtId="44" fontId="3" fillId="0" borderId="9" xfId="17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12" fillId="0" borderId="0" xfId="0" applyFont="1" applyAlignment="1">
      <alignment/>
    </xf>
    <xf numFmtId="44" fontId="3" fillId="0" borderId="9" xfId="17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6" xfId="0" applyFont="1" applyBorder="1" applyAlignment="1">
      <alignment horizontal="right"/>
    </xf>
    <xf numFmtId="0" fontId="11" fillId="0" borderId="7" xfId="0" applyFont="1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44" fontId="6" fillId="0" borderId="0" xfId="0" applyNumberFormat="1" applyFont="1" applyBorder="1" applyAlignment="1">
      <alignment/>
    </xf>
    <xf numFmtId="44" fontId="3" fillId="0" borderId="12" xfId="17" applyFont="1" applyBorder="1" applyAlignment="1">
      <alignment/>
    </xf>
    <xf numFmtId="167" fontId="3" fillId="0" borderId="13" xfId="17" applyNumberFormat="1" applyFont="1" applyBorder="1" applyAlignment="1">
      <alignment/>
    </xf>
    <xf numFmtId="44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2</xdr:col>
      <xdr:colOff>400050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4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7" ht="12.75">
      <c r="B7" t="s">
        <v>55</v>
      </c>
    </row>
    <row r="9" ht="12.75">
      <c r="B9" t="s">
        <v>56</v>
      </c>
    </row>
    <row r="11" ht="12.75">
      <c r="B11" t="s">
        <v>57</v>
      </c>
    </row>
    <row r="13" ht="12.75">
      <c r="B13" t="s">
        <v>58</v>
      </c>
    </row>
    <row r="14" ht="12.75">
      <c r="B14" t="s">
        <v>59</v>
      </c>
    </row>
    <row r="16" ht="12.75">
      <c r="B16" t="s">
        <v>60</v>
      </c>
    </row>
    <row r="18" ht="12.75">
      <c r="B18" t="s">
        <v>61</v>
      </c>
    </row>
    <row r="19" spans="1:2" ht="12.75">
      <c r="A19" s="1"/>
      <c r="B19" t="s">
        <v>62</v>
      </c>
    </row>
    <row r="20" ht="12.75">
      <c r="B20" t="s">
        <v>63</v>
      </c>
    </row>
    <row r="22" ht="12.75">
      <c r="B22" t="s">
        <v>64</v>
      </c>
    </row>
    <row r="24" ht="18.75">
      <c r="B24" s="72" t="s">
        <v>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tabSelected="1" workbookViewId="0" topLeftCell="A1">
      <selection activeCell="D4" sqref="D4"/>
    </sheetView>
  </sheetViews>
  <sheetFormatPr defaultColWidth="9.140625" defaultRowHeight="12.75"/>
  <cols>
    <col min="1" max="1" width="2.28125" style="0" customWidth="1"/>
    <col min="3" max="3" width="16.00390625" style="0" customWidth="1"/>
    <col min="4" max="4" width="12.57421875" style="0" customWidth="1"/>
    <col min="5" max="5" width="1.7109375" style="0" customWidth="1"/>
    <col min="8" max="8" width="20.7109375" style="0" customWidth="1"/>
  </cols>
  <sheetData>
    <row r="2" spans="2:3" ht="18">
      <c r="B2" s="32" t="s">
        <v>15</v>
      </c>
      <c r="C2" s="2"/>
    </row>
    <row r="4" spans="2:8" ht="13.5" thickBot="1">
      <c r="B4" s="10" t="s">
        <v>0</v>
      </c>
      <c r="C4" s="11"/>
      <c r="D4" s="55"/>
      <c r="E4" s="12"/>
      <c r="F4" s="11" t="s">
        <v>4</v>
      </c>
      <c r="G4" s="11"/>
      <c r="H4" s="13">
        <f>D4*52</f>
        <v>0</v>
      </c>
    </row>
    <row r="5" spans="2:8" ht="14.25" thickBot="1" thickTop="1">
      <c r="B5" s="14" t="s">
        <v>1</v>
      </c>
      <c r="C5" s="15"/>
      <c r="D5" s="56"/>
      <c r="E5" s="9"/>
      <c r="F5" s="15" t="s">
        <v>4</v>
      </c>
      <c r="G5" s="15"/>
      <c r="H5" s="16">
        <f>D5*52</f>
        <v>0</v>
      </c>
    </row>
    <row r="6" spans="2:8" ht="14.25" thickBot="1" thickTop="1">
      <c r="B6" s="14" t="s">
        <v>25</v>
      </c>
      <c r="C6" s="15"/>
      <c r="D6" s="56"/>
      <c r="E6" s="9"/>
      <c r="F6" s="15" t="s">
        <v>4</v>
      </c>
      <c r="G6" s="15"/>
      <c r="H6" s="16">
        <f>D6*52</f>
        <v>0</v>
      </c>
    </row>
    <row r="7" spans="2:8" ht="13.5" thickTop="1">
      <c r="B7" s="14"/>
      <c r="C7" s="15"/>
      <c r="D7" s="15"/>
      <c r="E7" s="15"/>
      <c r="F7" s="15"/>
      <c r="G7" s="15"/>
      <c r="H7" s="16"/>
    </row>
    <row r="8" spans="2:8" ht="12.75">
      <c r="B8" s="17" t="s">
        <v>2</v>
      </c>
      <c r="C8" s="18"/>
      <c r="D8" s="18"/>
      <c r="E8" s="18"/>
      <c r="F8" s="18"/>
      <c r="G8" s="18"/>
      <c r="H8" s="19">
        <f>SUM(H4:H6)</f>
        <v>0</v>
      </c>
    </row>
    <row r="12" spans="2:8" ht="13.5" thickBot="1">
      <c r="B12" s="10" t="s">
        <v>3</v>
      </c>
      <c r="C12" s="11"/>
      <c r="D12" s="54"/>
      <c r="E12" s="20"/>
      <c r="F12" s="11" t="s">
        <v>5</v>
      </c>
      <c r="G12" s="21"/>
      <c r="H12" s="22"/>
    </row>
    <row r="13" spans="2:8" ht="13.5" thickTop="1">
      <c r="B13" s="14" t="s">
        <v>48</v>
      </c>
      <c r="C13" s="15"/>
      <c r="D13" s="47"/>
      <c r="E13" s="47"/>
      <c r="F13" s="15"/>
      <c r="G13" s="48"/>
      <c r="H13" s="24"/>
    </row>
    <row r="14" spans="2:8" ht="12.75">
      <c r="B14" s="14" t="s">
        <v>6</v>
      </c>
      <c r="C14" s="15"/>
      <c r="D14" s="23" t="e">
        <f>H8/D12</f>
        <v>#DIV/0!</v>
      </c>
      <c r="E14" s="23"/>
      <c r="F14" s="15" t="s">
        <v>7</v>
      </c>
      <c r="G14" s="15"/>
      <c r="H14" s="24"/>
    </row>
    <row r="15" spans="2:8" ht="13.5" thickBot="1">
      <c r="B15" s="14" t="s">
        <v>8</v>
      </c>
      <c r="C15" s="15"/>
      <c r="D15" s="53"/>
      <c r="E15" s="25"/>
      <c r="F15" s="15"/>
      <c r="G15" s="26"/>
      <c r="H15" s="24"/>
    </row>
    <row r="16" spans="2:8" ht="13.5" thickTop="1">
      <c r="B16" s="49" t="s">
        <v>49</v>
      </c>
      <c r="C16" s="42" t="s">
        <v>47</v>
      </c>
      <c r="D16" s="25"/>
      <c r="E16" s="25"/>
      <c r="F16" s="15"/>
      <c r="G16" s="26"/>
      <c r="H16" s="24"/>
    </row>
    <row r="17" spans="2:8" ht="12.75">
      <c r="B17" s="14" t="s">
        <v>9</v>
      </c>
      <c r="C17" s="15"/>
      <c r="D17" s="15"/>
      <c r="E17" s="15"/>
      <c r="F17" s="15"/>
      <c r="G17" s="27"/>
      <c r="H17" s="28" t="e">
        <f>D15*D14</f>
        <v>#DIV/0!</v>
      </c>
    </row>
    <row r="18" spans="2:8" ht="12.75">
      <c r="B18" s="14" t="s">
        <v>10</v>
      </c>
      <c r="C18" s="15"/>
      <c r="D18" s="15"/>
      <c r="E18" s="15"/>
      <c r="F18" s="15"/>
      <c r="G18" s="15"/>
      <c r="H18" s="24"/>
    </row>
    <row r="19" spans="2:8" ht="12.75">
      <c r="B19" s="14"/>
      <c r="C19" s="15" t="s">
        <v>13</v>
      </c>
      <c r="D19" s="25" t="e">
        <f>VLOOKUP(H8/2,Sheet2!A5:C15,3)</f>
        <v>#N/A</v>
      </c>
      <c r="E19" s="25"/>
      <c r="F19" s="15" t="s">
        <v>11</v>
      </c>
      <c r="G19" s="15"/>
      <c r="H19" s="24"/>
    </row>
    <row r="20" spans="2:8" ht="12.75">
      <c r="B20" s="14"/>
      <c r="C20" s="15" t="s">
        <v>12</v>
      </c>
      <c r="D20" s="25" t="e">
        <f>VLOOKUP(H8/2,Sheet2!E36:G40,3)</f>
        <v>#N/A</v>
      </c>
      <c r="E20" s="25"/>
      <c r="F20" s="15" t="s">
        <v>11</v>
      </c>
      <c r="G20" s="15"/>
      <c r="H20" s="24"/>
    </row>
    <row r="21" spans="2:8" ht="12.75">
      <c r="B21" s="14"/>
      <c r="C21" s="15" t="s">
        <v>42</v>
      </c>
      <c r="D21" s="25"/>
      <c r="E21" s="25"/>
      <c r="F21" s="15"/>
      <c r="G21" s="15"/>
      <c r="H21" s="24"/>
    </row>
    <row r="22" spans="2:8" ht="12.75">
      <c r="B22" s="14"/>
      <c r="C22" s="15" t="s">
        <v>43</v>
      </c>
      <c r="D22" s="25"/>
      <c r="E22" s="25"/>
      <c r="F22" s="15"/>
      <c r="G22" s="15"/>
      <c r="H22" s="24"/>
    </row>
    <row r="23" spans="2:8" ht="12.75">
      <c r="B23" s="14"/>
      <c r="C23" s="15"/>
      <c r="D23" s="15"/>
      <c r="E23" s="15"/>
      <c r="F23" s="26"/>
      <c r="G23" s="26"/>
      <c r="H23" s="24"/>
    </row>
    <row r="24" spans="2:8" ht="12.75">
      <c r="B24" s="29" t="s">
        <v>14</v>
      </c>
      <c r="C24" s="30"/>
      <c r="D24" s="30"/>
      <c r="E24" s="30"/>
      <c r="F24" s="30"/>
      <c r="G24" s="30"/>
      <c r="H24" s="31" t="e">
        <f>(H8/1000*D19)+(H8/1000*D20)</f>
        <v>#N/A</v>
      </c>
    </row>
    <row r="26" spans="2:8" s="52" customFormat="1" ht="18">
      <c r="B26" s="50" t="s">
        <v>16</v>
      </c>
      <c r="C26" s="50"/>
      <c r="D26" s="50"/>
      <c r="E26" s="50"/>
      <c r="F26" s="50"/>
      <c r="G26" s="50"/>
      <c r="H26" s="51" t="e">
        <f>H24+H17</f>
        <v>#N/A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workbookViewId="0" topLeftCell="A1">
      <selection activeCell="C5" sqref="C5"/>
    </sheetView>
  </sheetViews>
  <sheetFormatPr defaultColWidth="9.140625" defaultRowHeight="12.75"/>
  <cols>
    <col min="1" max="1" width="5.00390625" style="0" customWidth="1"/>
    <col min="2" max="2" width="4.00390625" style="0" customWidth="1"/>
    <col min="3" max="3" width="20.28125" style="0" customWidth="1"/>
    <col min="4" max="4" width="10.421875" style="0" customWidth="1"/>
    <col min="5" max="5" width="15.00390625" style="0" customWidth="1"/>
    <col min="6" max="6" width="3.00390625" style="0" customWidth="1"/>
    <col min="7" max="7" width="20.7109375" style="0" customWidth="1"/>
  </cols>
  <sheetData>
    <row r="2" ht="18">
      <c r="B2" s="32" t="s">
        <v>17</v>
      </c>
    </row>
    <row r="4" spans="2:7" ht="12.75">
      <c r="B4" s="10" t="s">
        <v>44</v>
      </c>
      <c r="C4" s="11"/>
      <c r="D4" s="11"/>
      <c r="E4" s="11"/>
      <c r="F4" s="11"/>
      <c r="G4" s="22"/>
    </row>
    <row r="5" spans="2:7" ht="13.5" thickBot="1">
      <c r="B5" s="14"/>
      <c r="C5" s="35"/>
      <c r="D5" s="35"/>
      <c r="E5" s="15"/>
      <c r="F5" s="15"/>
      <c r="G5" s="33"/>
    </row>
    <row r="6" spans="2:7" ht="13.5" thickTop="1">
      <c r="B6" s="14"/>
      <c r="C6" s="15" t="s">
        <v>45</v>
      </c>
      <c r="D6" s="15"/>
      <c r="E6" s="15"/>
      <c r="F6" s="15"/>
      <c r="G6" s="33"/>
    </row>
    <row r="7" spans="2:7" ht="13.5" thickBot="1">
      <c r="B7" s="14" t="s">
        <v>18</v>
      </c>
      <c r="C7" s="15"/>
      <c r="D7" s="15"/>
      <c r="E7" s="15"/>
      <c r="F7" s="15"/>
      <c r="G7" s="63"/>
    </row>
    <row r="8" spans="2:7" ht="14.25" thickBot="1" thickTop="1">
      <c r="B8" s="29" t="s">
        <v>46</v>
      </c>
      <c r="C8" s="30"/>
      <c r="D8" s="30"/>
      <c r="E8" s="34"/>
      <c r="F8" s="30"/>
      <c r="G8" s="64">
        <v>0</v>
      </c>
    </row>
    <row r="9" ht="13.5" thickTop="1"/>
    <row r="11" spans="2:7" ht="13.5" thickBot="1">
      <c r="B11" s="10" t="s">
        <v>3</v>
      </c>
      <c r="C11" s="11"/>
      <c r="D11" s="41"/>
      <c r="E11" s="11" t="s">
        <v>19</v>
      </c>
      <c r="F11" s="11"/>
      <c r="G11" s="22"/>
    </row>
    <row r="12" spans="2:7" ht="13.5" thickTop="1">
      <c r="B12" s="14"/>
      <c r="C12" s="42" t="s">
        <v>50</v>
      </c>
      <c r="D12" s="40"/>
      <c r="E12" s="15"/>
      <c r="F12" s="15"/>
      <c r="G12" s="24"/>
    </row>
    <row r="13" spans="2:7" ht="12.75">
      <c r="B13" s="14" t="s">
        <v>6</v>
      </c>
      <c r="C13" s="15"/>
      <c r="D13" s="36" t="e">
        <f>'Current Method'!H8/D11</f>
        <v>#DIV/0!</v>
      </c>
      <c r="E13" s="15" t="s">
        <v>7</v>
      </c>
      <c r="F13" s="15"/>
      <c r="G13" s="24"/>
    </row>
    <row r="14" spans="2:7" ht="13.5" thickBot="1">
      <c r="B14" s="14" t="s">
        <v>8</v>
      </c>
      <c r="C14" s="15"/>
      <c r="D14" s="46">
        <f>'Current Method'!D15</f>
        <v>0</v>
      </c>
      <c r="E14" s="15"/>
      <c r="F14" s="15"/>
      <c r="G14" s="24"/>
    </row>
    <row r="15" spans="2:7" ht="13.5" thickTop="1">
      <c r="B15" s="14"/>
      <c r="C15" s="42" t="s">
        <v>47</v>
      </c>
      <c r="D15" s="37"/>
      <c r="E15" s="15"/>
      <c r="F15" s="15"/>
      <c r="G15" s="24"/>
    </row>
    <row r="16" spans="2:7" ht="12.75">
      <c r="B16" s="14" t="s">
        <v>9</v>
      </c>
      <c r="C16" s="15"/>
      <c r="D16" s="15"/>
      <c r="E16" s="15"/>
      <c r="F16" s="15"/>
      <c r="G16" s="38" t="e">
        <f>D14*D13</f>
        <v>#DIV/0!</v>
      </c>
    </row>
    <row r="17" spans="2:7" ht="12.75">
      <c r="B17" s="14" t="s">
        <v>20</v>
      </c>
      <c r="C17" s="15"/>
      <c r="D17" s="15"/>
      <c r="E17" s="15"/>
      <c r="F17" s="15"/>
      <c r="G17" s="39">
        <f>G7/5</f>
        <v>0</v>
      </c>
    </row>
    <row r="18" spans="2:7" ht="12.75">
      <c r="B18" s="14" t="s">
        <v>21</v>
      </c>
      <c r="C18" s="15"/>
      <c r="D18" s="15"/>
      <c r="E18" s="15"/>
      <c r="F18" s="15"/>
      <c r="G18" s="39">
        <f>G8</f>
        <v>0</v>
      </c>
    </row>
    <row r="19" spans="2:7" ht="12.75">
      <c r="B19" s="14" t="s">
        <v>10</v>
      </c>
      <c r="C19" s="15"/>
      <c r="D19" s="25" t="e">
        <f>IF(C20="",0,IF(C20="stk",VLOOKUP('Current Method'!H8/2,Sheet2!A19:C32,3),IF(C20="std",VLOOKUP('Current Method'!H8/2,Sheet2!E19:G32,3),VLOOKUP('Current Method'!H8/2,Sheet2!A36:C49,3))))</f>
        <v>#N/A</v>
      </c>
      <c r="E19" s="15" t="s">
        <v>11</v>
      </c>
      <c r="F19" s="15"/>
      <c r="G19" s="38" t="e">
        <f>'Current Method'!H8/1000*D19</f>
        <v>#N/A</v>
      </c>
    </row>
    <row r="20" spans="1:7" ht="13.5" thickBot="1">
      <c r="A20" s="3"/>
      <c r="B20" s="44" t="s">
        <v>41</v>
      </c>
      <c r="C20" s="43" t="s">
        <v>54</v>
      </c>
      <c r="D20" s="15"/>
      <c r="E20" s="15"/>
      <c r="F20" s="15"/>
      <c r="G20" s="24"/>
    </row>
    <row r="21" spans="2:7" ht="13.5" thickTop="1">
      <c r="B21" s="44" t="s">
        <v>41</v>
      </c>
      <c r="C21" s="45" t="s">
        <v>40</v>
      </c>
      <c r="D21" s="15"/>
      <c r="E21" s="15"/>
      <c r="F21" s="15"/>
      <c r="G21" s="24"/>
    </row>
    <row r="22" spans="2:7" ht="12.75">
      <c r="B22" s="57"/>
      <c r="C22" s="58" t="s">
        <v>51</v>
      </c>
      <c r="D22" s="30"/>
      <c r="E22" s="30"/>
      <c r="F22" s="30"/>
      <c r="G22" s="59"/>
    </row>
    <row r="23" spans="2:7" ht="12.75">
      <c r="B23" s="15"/>
      <c r="C23" s="15"/>
      <c r="D23" s="15"/>
      <c r="E23" s="15"/>
      <c r="F23" s="15"/>
      <c r="G23" s="15"/>
    </row>
    <row r="24" spans="2:7" ht="18">
      <c r="B24" s="60" t="s">
        <v>16</v>
      </c>
      <c r="C24" s="61"/>
      <c r="D24" s="61"/>
      <c r="E24" s="61"/>
      <c r="F24" s="61"/>
      <c r="G24" s="62" t="e">
        <f>SUM(G16:G19)</f>
        <v>#DIV/0!</v>
      </c>
    </row>
    <row r="25" spans="2:7" s="6" customFormat="1" ht="12.75">
      <c r="B25"/>
      <c r="C25"/>
      <c r="D25"/>
      <c r="E25"/>
      <c r="F25"/>
      <c r="G25"/>
    </row>
    <row r="28" ht="12.75">
      <c r="E28" s="71"/>
    </row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1"/>
    </sheetView>
  </sheetViews>
  <sheetFormatPr defaultColWidth="9.140625" defaultRowHeight="12.75"/>
  <cols>
    <col min="6" max="6" width="20.7109375" style="0" customWidth="1"/>
  </cols>
  <sheetData>
    <row r="1" spans="1:14" ht="23.2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3.25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7" spans="1:6" s="52" customFormat="1" ht="18">
      <c r="A7" s="50" t="s">
        <v>22</v>
      </c>
      <c r="F7" s="65" t="e">
        <f>'Current Method'!H26-'Pressure Seal Method'!G24</f>
        <v>#N/A</v>
      </c>
    </row>
    <row r="8" spans="1:6" s="52" customFormat="1" ht="18">
      <c r="A8" s="50" t="s">
        <v>18</v>
      </c>
      <c r="F8" s="66">
        <f>'Pressure Seal Method'!G7</f>
        <v>0</v>
      </c>
    </row>
    <row r="9" spans="1:6" s="52" customFormat="1" ht="18">
      <c r="A9" s="50" t="s">
        <v>23</v>
      </c>
      <c r="F9" s="67" t="e">
        <f>F8/F7</f>
        <v>#N/A</v>
      </c>
    </row>
    <row r="10" spans="1:6" s="52" customFormat="1" ht="18">
      <c r="A10" s="50" t="s">
        <v>24</v>
      </c>
      <c r="F10" s="68"/>
    </row>
    <row r="11" spans="2:6" s="52" customFormat="1" ht="18">
      <c r="B11" s="50" t="s">
        <v>26</v>
      </c>
      <c r="F11" s="69" t="e">
        <f>'Current Method'!D14-'Pressure Seal Method'!D13</f>
        <v>#DIV/0!</v>
      </c>
    </row>
    <row r="12" spans="2:6" s="52" customFormat="1" ht="18">
      <c r="B12" s="50" t="s">
        <v>27</v>
      </c>
      <c r="F12" s="69" t="e">
        <f>F11/40</f>
        <v>#DIV/0!</v>
      </c>
    </row>
    <row r="13" spans="1:4" s="52" customFormat="1" ht="18">
      <c r="A13" s="50" t="s">
        <v>28</v>
      </c>
      <c r="D13" s="70" t="s">
        <v>29</v>
      </c>
    </row>
    <row r="14" s="52" customFormat="1" ht="18">
      <c r="D14" s="70" t="s">
        <v>30</v>
      </c>
    </row>
  </sheetData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21">
      <selection activeCell="A21" sqref="A1:IV16384"/>
    </sheetView>
  </sheetViews>
  <sheetFormatPr defaultColWidth="9.140625" defaultRowHeight="12.75"/>
  <cols>
    <col min="1" max="1" width="18.28125" style="0" customWidth="1"/>
    <col min="2" max="2" width="9.00390625" style="0" hidden="1" customWidth="1"/>
    <col min="5" max="5" width="17.7109375" style="0" customWidth="1"/>
    <col min="6" max="6" width="8.7109375" style="0" hidden="1" customWidth="1"/>
  </cols>
  <sheetData>
    <row r="1" spans="1:7" ht="18">
      <c r="A1" s="74" t="s">
        <v>38</v>
      </c>
      <c r="B1" s="74"/>
      <c r="C1" s="74"/>
      <c r="D1" s="74"/>
      <c r="E1" s="74"/>
      <c r="F1" s="74"/>
      <c r="G1" s="74"/>
    </row>
    <row r="2" spans="1:7" ht="12.75">
      <c r="A2" s="75" t="s">
        <v>39</v>
      </c>
      <c r="B2" s="75"/>
      <c r="C2" s="75"/>
      <c r="D2" s="75"/>
      <c r="E2" s="75"/>
      <c r="F2" s="75"/>
      <c r="G2" s="75"/>
    </row>
    <row r="4" spans="1:7" ht="12.75">
      <c r="A4" s="7" t="s">
        <v>36</v>
      </c>
      <c r="B4" s="7" t="s">
        <v>31</v>
      </c>
      <c r="C4" s="7" t="s">
        <v>32</v>
      </c>
      <c r="D4" s="7"/>
      <c r="E4" s="7" t="s">
        <v>37</v>
      </c>
      <c r="F4" s="7" t="s">
        <v>31</v>
      </c>
      <c r="G4" s="7" t="s">
        <v>32</v>
      </c>
    </row>
    <row r="5" spans="1:7" ht="12.75">
      <c r="A5" s="8">
        <v>500</v>
      </c>
      <c r="B5" s="4">
        <v>54</v>
      </c>
      <c r="C5" s="5">
        <f>B5/0.6</f>
        <v>90</v>
      </c>
      <c r="E5" s="8">
        <v>500</v>
      </c>
      <c r="F5" s="4">
        <v>42.25</v>
      </c>
      <c r="G5" s="5">
        <f>F5/0.6</f>
        <v>70.41666666666667</v>
      </c>
    </row>
    <row r="6" spans="1:7" ht="12.75">
      <c r="A6" s="8">
        <v>1000</v>
      </c>
      <c r="B6" s="4">
        <v>63.15</v>
      </c>
      <c r="C6" s="5">
        <f aca="true" t="shared" si="0" ref="C6:C15">B6/0.6</f>
        <v>105.25</v>
      </c>
      <c r="E6" s="8">
        <v>1000</v>
      </c>
      <c r="F6" s="4">
        <v>51.1</v>
      </c>
      <c r="G6" s="5">
        <f aca="true" t="shared" si="1" ref="G6:G15">F6/0.6</f>
        <v>85.16666666666667</v>
      </c>
    </row>
    <row r="7" spans="1:7" ht="12.75">
      <c r="A7" s="8">
        <v>2000</v>
      </c>
      <c r="B7" s="4">
        <v>43.96</v>
      </c>
      <c r="C7" s="5">
        <f t="shared" si="0"/>
        <v>73.26666666666667</v>
      </c>
      <c r="E7" s="8">
        <v>2000</v>
      </c>
      <c r="F7" s="4">
        <v>34.58</v>
      </c>
      <c r="G7" s="5">
        <f t="shared" si="1"/>
        <v>57.63333333333333</v>
      </c>
    </row>
    <row r="8" spans="1:7" ht="12.75">
      <c r="A8" s="8">
        <v>2500</v>
      </c>
      <c r="B8" s="4">
        <v>39.96</v>
      </c>
      <c r="C8" s="5">
        <f t="shared" si="0"/>
        <v>66.60000000000001</v>
      </c>
      <c r="E8" s="8">
        <v>2500</v>
      </c>
      <c r="F8" s="4">
        <v>31.32</v>
      </c>
      <c r="G8" s="5">
        <f t="shared" si="1"/>
        <v>52.2</v>
      </c>
    </row>
    <row r="9" spans="1:7" ht="12.75">
      <c r="A9" s="8">
        <v>3000</v>
      </c>
      <c r="B9" s="4">
        <v>37.3</v>
      </c>
      <c r="C9" s="5">
        <f t="shared" si="0"/>
        <v>62.166666666666664</v>
      </c>
      <c r="E9" s="8">
        <v>3000</v>
      </c>
      <c r="F9" s="4">
        <v>29.08</v>
      </c>
      <c r="G9" s="5">
        <f t="shared" si="1"/>
        <v>48.46666666666667</v>
      </c>
    </row>
    <row r="10" spans="1:7" ht="12.75">
      <c r="A10" s="8">
        <v>4000</v>
      </c>
      <c r="B10" s="4">
        <v>34.15</v>
      </c>
      <c r="C10" s="5">
        <f t="shared" si="0"/>
        <v>56.916666666666664</v>
      </c>
      <c r="E10" s="8">
        <v>4000</v>
      </c>
      <c r="F10" s="4">
        <v>26.31</v>
      </c>
      <c r="G10" s="5">
        <f t="shared" si="1"/>
        <v>43.85</v>
      </c>
    </row>
    <row r="11" spans="1:7" ht="12.75">
      <c r="A11" s="8">
        <v>5000</v>
      </c>
      <c r="B11" s="4">
        <v>33.96</v>
      </c>
      <c r="C11" s="5">
        <f t="shared" si="0"/>
        <v>56.6</v>
      </c>
      <c r="E11" s="8">
        <v>5000</v>
      </c>
      <c r="F11" s="4">
        <v>24.88</v>
      </c>
      <c r="G11" s="5">
        <f t="shared" si="1"/>
        <v>41.46666666666667</v>
      </c>
    </row>
    <row r="12" spans="1:7" ht="12.75">
      <c r="A12" s="8">
        <v>7500</v>
      </c>
      <c r="B12" s="4">
        <v>30.12</v>
      </c>
      <c r="C12" s="5">
        <f t="shared" si="0"/>
        <v>50.2</v>
      </c>
      <c r="E12" s="8">
        <v>7500</v>
      </c>
      <c r="F12" s="4">
        <v>23.38</v>
      </c>
      <c r="G12" s="5">
        <f t="shared" si="1"/>
        <v>38.96666666666667</v>
      </c>
    </row>
    <row r="13" spans="1:7" ht="12.75">
      <c r="A13" s="8">
        <v>10000</v>
      </c>
      <c r="B13" s="4">
        <v>28.21</v>
      </c>
      <c r="C13" s="5">
        <f t="shared" si="0"/>
        <v>47.01666666666667</v>
      </c>
      <c r="E13" s="8">
        <v>10000</v>
      </c>
      <c r="F13" s="4">
        <v>22.65</v>
      </c>
      <c r="G13" s="5">
        <f t="shared" si="1"/>
        <v>37.75</v>
      </c>
    </row>
    <row r="14" spans="1:7" ht="12.75">
      <c r="A14" s="8">
        <v>15000</v>
      </c>
      <c r="B14" s="4">
        <v>27.75</v>
      </c>
      <c r="C14" s="5">
        <f t="shared" si="0"/>
        <v>46.25</v>
      </c>
      <c r="E14" s="8">
        <v>15000</v>
      </c>
      <c r="F14" s="4">
        <v>22</v>
      </c>
      <c r="G14" s="5">
        <f t="shared" si="1"/>
        <v>36.66666666666667</v>
      </c>
    </row>
    <row r="15" spans="1:7" ht="12.75">
      <c r="A15" s="8">
        <v>20000</v>
      </c>
      <c r="B15" s="4">
        <v>27</v>
      </c>
      <c r="C15" s="5">
        <f t="shared" si="0"/>
        <v>45</v>
      </c>
      <c r="E15" s="8">
        <v>20000</v>
      </c>
      <c r="F15" s="4">
        <v>21</v>
      </c>
      <c r="G15" s="5">
        <f t="shared" si="1"/>
        <v>35</v>
      </c>
    </row>
    <row r="18" spans="1:7" ht="12.75">
      <c r="A18" s="7" t="s">
        <v>33</v>
      </c>
      <c r="B18" s="7" t="s">
        <v>31</v>
      </c>
      <c r="C18" s="7" t="s">
        <v>32</v>
      </c>
      <c r="D18" s="7"/>
      <c r="E18" s="7" t="s">
        <v>35</v>
      </c>
      <c r="F18" s="7" t="s">
        <v>31</v>
      </c>
      <c r="G18" s="7" t="s">
        <v>32</v>
      </c>
    </row>
    <row r="19" spans="1:7" ht="12.75">
      <c r="A19" s="8">
        <v>500</v>
      </c>
      <c r="B19" s="4">
        <v>45.75</v>
      </c>
      <c r="C19" s="4">
        <f>B19/0.6</f>
        <v>76.25</v>
      </c>
      <c r="E19" s="8">
        <v>500</v>
      </c>
      <c r="F19" s="4">
        <v>125.02</v>
      </c>
      <c r="G19" s="4">
        <f>F19/0.6</f>
        <v>208.36666666666667</v>
      </c>
    </row>
    <row r="20" spans="1:7" ht="12.75">
      <c r="A20" s="8">
        <v>1000</v>
      </c>
      <c r="B20" s="4">
        <v>66.15</v>
      </c>
      <c r="C20" s="4">
        <f aca="true" t="shared" si="2" ref="C20:C32">B20/0.6</f>
        <v>110.25000000000001</v>
      </c>
      <c r="E20" s="8">
        <v>1000</v>
      </c>
      <c r="F20" s="4">
        <v>154.76</v>
      </c>
      <c r="G20" s="4">
        <f aca="true" t="shared" si="3" ref="G20:G32">F20/0.6</f>
        <v>257.93333333333334</v>
      </c>
    </row>
    <row r="21" spans="1:7" ht="12.75">
      <c r="A21" s="8">
        <v>2000</v>
      </c>
      <c r="B21" s="4">
        <v>66.15</v>
      </c>
      <c r="C21" s="4">
        <f t="shared" si="2"/>
        <v>110.25000000000001</v>
      </c>
      <c r="E21" s="8">
        <v>2000</v>
      </c>
      <c r="F21" s="4">
        <v>116.3</v>
      </c>
      <c r="G21" s="4">
        <f t="shared" si="3"/>
        <v>193.83333333333334</v>
      </c>
    </row>
    <row r="22" spans="1:7" ht="12.75">
      <c r="A22" s="8">
        <v>2500</v>
      </c>
      <c r="B22" s="4">
        <v>58.05</v>
      </c>
      <c r="C22" s="4">
        <f t="shared" si="2"/>
        <v>96.75</v>
      </c>
      <c r="E22" s="8">
        <v>2500</v>
      </c>
      <c r="F22" s="4">
        <v>101.77</v>
      </c>
      <c r="G22" s="4">
        <f t="shared" si="3"/>
        <v>169.61666666666667</v>
      </c>
    </row>
    <row r="23" spans="1:7" ht="12.75">
      <c r="A23" s="8">
        <v>3000</v>
      </c>
      <c r="B23" s="4">
        <v>58.05</v>
      </c>
      <c r="C23" s="4">
        <f t="shared" si="2"/>
        <v>96.75</v>
      </c>
      <c r="E23" s="8">
        <v>3000</v>
      </c>
      <c r="F23" s="4">
        <v>94.71</v>
      </c>
      <c r="G23" s="4">
        <f t="shared" si="3"/>
        <v>157.85</v>
      </c>
    </row>
    <row r="24" spans="1:7" ht="12.75">
      <c r="A24" s="8">
        <v>4000</v>
      </c>
      <c r="B24" s="4">
        <v>58.05</v>
      </c>
      <c r="C24" s="4">
        <f t="shared" si="2"/>
        <v>96.75</v>
      </c>
      <c r="E24" s="8">
        <v>4000</v>
      </c>
      <c r="F24" s="4">
        <v>72.47</v>
      </c>
      <c r="G24" s="4">
        <f t="shared" si="3"/>
        <v>120.78333333333333</v>
      </c>
    </row>
    <row r="25" spans="1:7" ht="12.75">
      <c r="A25" s="8">
        <v>5000</v>
      </c>
      <c r="B25" s="4">
        <v>52.95</v>
      </c>
      <c r="C25" s="4">
        <f t="shared" si="2"/>
        <v>88.25000000000001</v>
      </c>
      <c r="E25" s="8">
        <v>5000</v>
      </c>
      <c r="F25" s="4">
        <v>71.64</v>
      </c>
      <c r="G25" s="4">
        <f t="shared" si="3"/>
        <v>119.4</v>
      </c>
    </row>
    <row r="26" spans="1:7" ht="12.75">
      <c r="A26" s="8">
        <v>7500</v>
      </c>
      <c r="B26" s="4">
        <v>48.3</v>
      </c>
      <c r="C26" s="4">
        <f t="shared" si="2"/>
        <v>80.5</v>
      </c>
      <c r="E26" s="8">
        <v>7500</v>
      </c>
      <c r="F26" s="4">
        <v>58.28</v>
      </c>
      <c r="G26" s="4">
        <f t="shared" si="3"/>
        <v>97.13333333333334</v>
      </c>
    </row>
    <row r="27" spans="1:7" ht="12.75">
      <c r="A27" s="8">
        <v>10000</v>
      </c>
      <c r="B27" s="4">
        <v>44.98</v>
      </c>
      <c r="C27" s="4">
        <f t="shared" si="2"/>
        <v>74.96666666666667</v>
      </c>
      <c r="E27" s="8">
        <v>10000</v>
      </c>
      <c r="F27" s="4">
        <v>60.75</v>
      </c>
      <c r="G27" s="4">
        <f t="shared" si="3"/>
        <v>101.25</v>
      </c>
    </row>
    <row r="28" spans="1:7" ht="12.75">
      <c r="A28" s="8">
        <v>15000</v>
      </c>
      <c r="B28" s="4">
        <v>43.65</v>
      </c>
      <c r="C28" s="4">
        <f t="shared" si="2"/>
        <v>72.75</v>
      </c>
      <c r="E28" s="8">
        <v>15000</v>
      </c>
      <c r="F28" s="4">
        <v>52.03</v>
      </c>
      <c r="G28" s="4">
        <f t="shared" si="3"/>
        <v>86.71666666666667</v>
      </c>
    </row>
    <row r="29" spans="1:7" ht="12.75">
      <c r="A29" s="8">
        <v>20000</v>
      </c>
      <c r="B29" s="4">
        <v>42.8</v>
      </c>
      <c r="C29" s="4">
        <f t="shared" si="2"/>
        <v>71.33333333333333</v>
      </c>
      <c r="E29" s="8">
        <v>20000</v>
      </c>
      <c r="F29" s="4">
        <v>46.66</v>
      </c>
      <c r="G29" s="4">
        <f t="shared" si="3"/>
        <v>77.76666666666667</v>
      </c>
    </row>
    <row r="30" spans="1:7" ht="12.75">
      <c r="A30" s="8">
        <v>25000</v>
      </c>
      <c r="B30" s="4">
        <v>41.25</v>
      </c>
      <c r="C30" s="4">
        <f t="shared" si="2"/>
        <v>68.75</v>
      </c>
      <c r="E30" s="8">
        <v>25000</v>
      </c>
      <c r="F30" s="4">
        <v>42.16</v>
      </c>
      <c r="G30" s="4">
        <f t="shared" si="3"/>
        <v>70.26666666666667</v>
      </c>
    </row>
    <row r="31" spans="1:7" ht="12.75">
      <c r="A31" s="8">
        <v>40000</v>
      </c>
      <c r="B31" s="4">
        <v>39.5</v>
      </c>
      <c r="C31" s="4">
        <f t="shared" si="2"/>
        <v>65.83333333333334</v>
      </c>
      <c r="E31" s="8">
        <v>40000</v>
      </c>
      <c r="F31" s="4">
        <v>40.08</v>
      </c>
      <c r="G31" s="4">
        <f t="shared" si="3"/>
        <v>66.8</v>
      </c>
    </row>
    <row r="32" spans="1:7" ht="12.75">
      <c r="A32" s="8">
        <v>50000</v>
      </c>
      <c r="B32" s="4">
        <v>38.89</v>
      </c>
      <c r="C32" s="4">
        <f t="shared" si="2"/>
        <v>64.81666666666668</v>
      </c>
      <c r="E32" s="8">
        <v>50000</v>
      </c>
      <c r="F32" s="4">
        <v>39.57</v>
      </c>
      <c r="G32" s="4">
        <f t="shared" si="3"/>
        <v>65.95</v>
      </c>
    </row>
    <row r="35" spans="1:7" ht="12.75">
      <c r="A35" s="7" t="s">
        <v>34</v>
      </c>
      <c r="B35" s="7" t="s">
        <v>31</v>
      </c>
      <c r="C35" s="7" t="s">
        <v>32</v>
      </c>
      <c r="E35" s="7" t="s">
        <v>12</v>
      </c>
      <c r="F35" s="7" t="s">
        <v>31</v>
      </c>
      <c r="G35" s="7" t="s">
        <v>32</v>
      </c>
    </row>
    <row r="36" spans="1:7" ht="12.75">
      <c r="A36" s="8">
        <v>500</v>
      </c>
      <c r="B36" s="4">
        <v>174</v>
      </c>
      <c r="C36" s="4">
        <f>B36/0.6</f>
        <v>290</v>
      </c>
      <c r="E36" s="8">
        <v>500</v>
      </c>
      <c r="F36" s="4">
        <v>18</v>
      </c>
      <c r="G36" s="4">
        <f>F36/0.6</f>
        <v>30</v>
      </c>
    </row>
    <row r="37" spans="1:7" ht="12.75">
      <c r="A37" s="8">
        <v>1000</v>
      </c>
      <c r="B37" s="4">
        <v>191.34</v>
      </c>
      <c r="C37" s="4">
        <f aca="true" t="shared" si="4" ref="C37:C49">B37/0.6</f>
        <v>318.90000000000003</v>
      </c>
      <c r="E37" s="8">
        <v>1000</v>
      </c>
      <c r="F37" s="4">
        <v>28</v>
      </c>
      <c r="G37" s="4">
        <f>F37/0.6</f>
        <v>46.66666666666667</v>
      </c>
    </row>
    <row r="38" spans="1:7" ht="12.75">
      <c r="A38" s="8">
        <v>2000</v>
      </c>
      <c r="B38" s="4">
        <v>137.44</v>
      </c>
      <c r="C38" s="4">
        <f t="shared" si="4"/>
        <v>229.06666666666666</v>
      </c>
      <c r="E38" s="8">
        <v>2500</v>
      </c>
      <c r="F38" s="4">
        <v>25.2</v>
      </c>
      <c r="G38" s="4">
        <f>F38/0.6</f>
        <v>42</v>
      </c>
    </row>
    <row r="39" spans="1:7" ht="12.75">
      <c r="A39" s="8">
        <v>2500</v>
      </c>
      <c r="B39" s="4">
        <v>119.54</v>
      </c>
      <c r="C39" s="4">
        <f t="shared" si="4"/>
        <v>199.23333333333335</v>
      </c>
      <c r="E39" s="8">
        <v>5000</v>
      </c>
      <c r="F39" s="4">
        <v>24.2</v>
      </c>
      <c r="G39" s="4">
        <f>F39/0.6</f>
        <v>40.333333333333336</v>
      </c>
    </row>
    <row r="40" spans="1:7" ht="12.75">
      <c r="A40" s="8">
        <v>3000</v>
      </c>
      <c r="B40" s="4">
        <v>108.82</v>
      </c>
      <c r="C40" s="4">
        <f t="shared" si="4"/>
        <v>181.36666666666667</v>
      </c>
      <c r="E40" s="8">
        <v>10000</v>
      </c>
      <c r="F40" s="4">
        <v>22</v>
      </c>
      <c r="G40" s="4">
        <f>F40/0.6</f>
        <v>36.66666666666667</v>
      </c>
    </row>
    <row r="41" spans="1:3" ht="12.75">
      <c r="A41" s="8">
        <v>4000</v>
      </c>
      <c r="B41" s="4">
        <v>92.34</v>
      </c>
      <c r="C41" s="4">
        <f t="shared" si="4"/>
        <v>153.9</v>
      </c>
    </row>
    <row r="42" spans="1:3" ht="12.75">
      <c r="A42" s="8">
        <v>5000</v>
      </c>
      <c r="B42" s="4">
        <v>81.74</v>
      </c>
      <c r="C42" s="4">
        <f t="shared" si="4"/>
        <v>136.23333333333332</v>
      </c>
    </row>
    <row r="43" spans="1:3" ht="12.75">
      <c r="A43" s="8">
        <v>7500</v>
      </c>
      <c r="B43" s="4">
        <v>66.75</v>
      </c>
      <c r="C43" s="4">
        <f t="shared" si="4"/>
        <v>111.25</v>
      </c>
    </row>
    <row r="44" spans="1:3" ht="12.75">
      <c r="A44" s="8">
        <v>10000</v>
      </c>
      <c r="B44" s="4">
        <v>64.42</v>
      </c>
      <c r="C44" s="4">
        <f t="shared" si="4"/>
        <v>107.36666666666667</v>
      </c>
    </row>
    <row r="45" spans="1:3" ht="12.75">
      <c r="A45" s="8">
        <v>15000</v>
      </c>
      <c r="B45" s="4">
        <v>55.4</v>
      </c>
      <c r="C45" s="4">
        <f t="shared" si="4"/>
        <v>92.33333333333333</v>
      </c>
    </row>
    <row r="46" spans="1:3" ht="12.75">
      <c r="A46" s="8">
        <v>20000</v>
      </c>
      <c r="B46" s="4">
        <v>50.67</v>
      </c>
      <c r="C46" s="4">
        <f t="shared" si="4"/>
        <v>84.45</v>
      </c>
    </row>
    <row r="47" spans="1:3" ht="12.75">
      <c r="A47" s="8">
        <v>25000</v>
      </c>
      <c r="B47" s="4">
        <v>45.36</v>
      </c>
      <c r="C47" s="4">
        <f t="shared" si="4"/>
        <v>75.60000000000001</v>
      </c>
    </row>
    <row r="48" spans="1:3" ht="12.75">
      <c r="A48" s="8">
        <v>40000</v>
      </c>
      <c r="B48" s="4">
        <v>42.16</v>
      </c>
      <c r="C48" s="4">
        <f t="shared" si="4"/>
        <v>70.26666666666667</v>
      </c>
    </row>
    <row r="49" spans="1:3" ht="12.75">
      <c r="A49" s="8">
        <v>50000</v>
      </c>
      <c r="B49" s="4">
        <v>40.9</v>
      </c>
      <c r="C49" s="4">
        <f t="shared" si="4"/>
        <v>68.16666666666667</v>
      </c>
    </row>
  </sheetData>
  <mergeCells count="2">
    <mergeCell ref="A1:G1"/>
    <mergeCell ref="A2:G2"/>
  </mergeCells>
  <printOptions horizontalCentered="1" verticalCentered="1"/>
  <pageMargins left="0.25" right="0.2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Reynolds &amp; Reynolds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Reynolds &amp; Reynolds</dc:creator>
  <cp:keywords/>
  <dc:description/>
  <cp:lastModifiedBy>Ronald Geisterfer</cp:lastModifiedBy>
  <cp:lastPrinted>2001-04-03T16:17:04Z</cp:lastPrinted>
  <dcterms:created xsi:type="dcterms:W3CDTF">2000-02-18T14:19:01Z</dcterms:created>
  <dcterms:modified xsi:type="dcterms:W3CDTF">2010-03-22T12:22:46Z</dcterms:modified>
  <cp:category/>
  <cp:version/>
  <cp:contentType/>
  <cp:contentStatus/>
</cp:coreProperties>
</file>