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416" windowHeight="6156"/>
  </bookViews>
  <sheets>
    <sheet name="PPM calculation" sheetId="2" r:id="rId1"/>
  </sheets>
  <definedNames>
    <definedName name="blockpic">" =INDIRECT(.!$A$1)"</definedName>
    <definedName name="ceiling">'PPM calculation'!$C$3</definedName>
    <definedName name="Picture">" =INDIRECT(.!$A$1)"</definedName>
  </definedNames>
  <calcPr calcId="125725"/>
</workbook>
</file>

<file path=xl/calcChain.xml><?xml version="1.0" encoding="utf-8"?>
<calcChain xmlns="http://schemas.openxmlformats.org/spreadsheetml/2006/main">
  <c r="T7" i="2"/>
  <c r="T5"/>
  <c r="T4"/>
  <c r="T3"/>
  <c r="I7"/>
  <c r="I5"/>
  <c r="U7"/>
  <c r="U5"/>
  <c r="U4"/>
  <c r="U3"/>
  <c r="D7"/>
  <c r="D5"/>
  <c r="D4"/>
  <c r="C6"/>
  <c r="C46" s="1"/>
  <c r="C48" l="1"/>
  <c r="C19"/>
  <c r="C42"/>
  <c r="C50"/>
  <c r="C52"/>
  <c r="C44"/>
  <c r="C20"/>
  <c r="C53"/>
  <c r="C41"/>
  <c r="C43"/>
  <c r="C55"/>
  <c r="C54"/>
  <c r="C51"/>
  <c r="C49"/>
  <c r="C47"/>
  <c r="C45"/>
  <c r="C40"/>
  <c r="C22"/>
  <c r="C32"/>
  <c r="C28"/>
  <c r="C24"/>
  <c r="C21"/>
  <c r="C33"/>
  <c r="C25"/>
  <c r="C23"/>
  <c r="C30"/>
  <c r="C26"/>
  <c r="C34"/>
  <c r="C31"/>
  <c r="C27"/>
  <c r="C29"/>
  <c r="E10" l="1"/>
  <c r="D10"/>
  <c r="H10"/>
  <c r="G10"/>
  <c r="E47" l="1"/>
  <c r="E49"/>
  <c r="E51"/>
  <c r="E54"/>
  <c r="E55"/>
  <c r="E43"/>
  <c r="E41"/>
  <c r="E21"/>
  <c r="E27"/>
  <c r="E31"/>
  <c r="E34"/>
  <c r="E40"/>
  <c r="E24"/>
  <c r="E32"/>
  <c r="E44"/>
  <c r="E46"/>
  <c r="E48"/>
  <c r="E50"/>
  <c r="E52"/>
  <c r="E53"/>
  <c r="E42"/>
  <c r="E19"/>
  <c r="E23"/>
  <c r="E25"/>
  <c r="E29"/>
  <c r="E33"/>
  <c r="E22"/>
  <c r="E28"/>
  <c r="E26"/>
  <c r="E30"/>
  <c r="E20"/>
  <c r="E45"/>
  <c r="D46"/>
  <c r="D50"/>
  <c r="D53"/>
  <c r="D42"/>
  <c r="D40"/>
  <c r="D22"/>
  <c r="D24"/>
  <c r="D28"/>
  <c r="D32"/>
  <c r="D21"/>
  <c r="D47"/>
  <c r="D51"/>
  <c r="D54"/>
  <c r="D43"/>
  <c r="D27"/>
  <c r="D31"/>
  <c r="D34"/>
  <c r="D44"/>
  <c r="D48"/>
  <c r="D52"/>
  <c r="D26"/>
  <c r="D30"/>
  <c r="D45"/>
  <c r="D49"/>
  <c r="D55"/>
  <c r="D41"/>
  <c r="D23"/>
  <c r="D25"/>
  <c r="D29"/>
  <c r="D33"/>
  <c r="D20"/>
  <c r="D19"/>
  <c r="H20" l="1"/>
  <c r="H40"/>
  <c r="H44"/>
  <c r="H48"/>
  <c r="H52"/>
  <c r="H27"/>
  <c r="H30"/>
  <c r="H25"/>
  <c r="H32"/>
  <c r="H43"/>
  <c r="H50"/>
  <c r="H22"/>
  <c r="H31"/>
  <c r="H41"/>
  <c r="H47"/>
  <c r="H51"/>
  <c r="H54"/>
  <c r="H19"/>
  <c r="H29"/>
  <c r="H28"/>
  <c r="H21"/>
  <c r="H46"/>
  <c r="H53"/>
  <c r="H23"/>
  <c r="H24"/>
  <c r="H42"/>
  <c r="H45"/>
  <c r="H49"/>
  <c r="H26"/>
  <c r="H33"/>
  <c r="G28" l="1"/>
  <c r="G42"/>
  <c r="G52"/>
  <c r="G43"/>
  <c r="G31"/>
  <c r="G53"/>
  <c r="G48"/>
  <c r="G30"/>
  <c r="G47"/>
  <c r="G49"/>
  <c r="G26"/>
  <c r="G46"/>
  <c r="G19"/>
  <c r="G45"/>
  <c r="G20"/>
  <c r="G32"/>
  <c r="G41"/>
  <c r="G54"/>
  <c r="G33"/>
  <c r="G40"/>
  <c r="G21"/>
  <c r="G25"/>
  <c r="G44"/>
  <c r="G51"/>
  <c r="G22"/>
  <c r="G27"/>
  <c r="G50"/>
  <c r="G24"/>
  <c r="G29"/>
  <c r="G23"/>
</calcChain>
</file>

<file path=xl/sharedStrings.xml><?xml version="1.0" encoding="utf-8"?>
<sst xmlns="http://schemas.openxmlformats.org/spreadsheetml/2006/main" count="37" uniqueCount="28">
  <si>
    <t>Size</t>
  </si>
  <si>
    <t>m or ft</t>
  </si>
  <si>
    <t>FLEXIDOME IP panoramic xxxx MP</t>
  </si>
  <si>
    <t>Object height</t>
  </si>
  <si>
    <t>Installation height</t>
  </si>
  <si>
    <t>Distance from camera</t>
  </si>
  <si>
    <t>wall or ceiling</t>
  </si>
  <si>
    <t>ceiling</t>
  </si>
  <si>
    <t>Camera installed in ceiling or on wall?</t>
  </si>
  <si>
    <t>What's the distance from camera to the floor?</t>
  </si>
  <si>
    <t>X (wall) or Y (ceiling)</t>
  </si>
  <si>
    <t>360°</t>
  </si>
  <si>
    <t>180°</t>
  </si>
  <si>
    <t>D</t>
  </si>
  <si>
    <t>R</t>
  </si>
  <si>
    <t>I</t>
  </si>
  <si>
    <t>Detection</t>
  </si>
  <si>
    <t>Recognition</t>
  </si>
  <si>
    <t>Identification</t>
  </si>
  <si>
    <t>Installation type</t>
  </si>
  <si>
    <t>Meter or feet</t>
  </si>
  <si>
    <t>meter</t>
  </si>
  <si>
    <t>meter or feet</t>
  </si>
  <si>
    <t>Select your measuring unit</t>
  </si>
  <si>
    <t>from</t>
  </si>
  <si>
    <t>Observation</t>
  </si>
  <si>
    <t>O</t>
  </si>
  <si>
    <t xml:space="preserve">EN-50132-7 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</si>
</sst>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theme="4" tint="-0.249977111117893"/>
      <name val="Arial"/>
      <family val="2"/>
    </font>
    <font>
      <sz val="8"/>
      <color theme="1"/>
      <name val="Arial"/>
      <family val="2"/>
    </font>
    <font>
      <i/>
      <sz val="8"/>
      <color theme="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/>
        <bgColor indexed="64"/>
      </patternFill>
    </fill>
  </fills>
  <borders count="59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double">
        <color theme="1"/>
      </left>
      <right style="double">
        <color theme="1"/>
      </right>
      <top style="double">
        <color theme="1"/>
      </top>
      <bottom style="thin">
        <color theme="0"/>
      </bottom>
      <diagonal/>
    </border>
    <border>
      <left style="double">
        <color theme="1"/>
      </left>
      <right style="double">
        <color theme="1"/>
      </right>
      <top style="thin">
        <color theme="0"/>
      </top>
      <bottom style="double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double">
        <color theme="1"/>
      </left>
      <right style="double">
        <color theme="1"/>
      </right>
      <top/>
      <bottom/>
      <diagonal/>
    </border>
    <border>
      <left style="double">
        <color theme="1"/>
      </left>
      <right style="double">
        <color theme="1"/>
      </right>
      <top style="hair">
        <color theme="0"/>
      </top>
      <bottom style="hair">
        <color theme="0"/>
      </bottom>
      <diagonal/>
    </border>
    <border>
      <left style="double">
        <color theme="1"/>
      </left>
      <right style="double">
        <color theme="1"/>
      </right>
      <top style="hair">
        <color theme="0"/>
      </top>
      <bottom style="double">
        <color theme="1"/>
      </bottom>
      <diagonal/>
    </border>
    <border>
      <left/>
      <right style="thin">
        <color theme="0"/>
      </right>
      <top style="double">
        <color theme="3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double">
        <color theme="3"/>
      </top>
      <bottom style="thin">
        <color theme="0"/>
      </bottom>
      <diagonal/>
    </border>
    <border>
      <left/>
      <right style="double">
        <color theme="1"/>
      </right>
      <top style="double">
        <color theme="1"/>
      </top>
      <bottom style="hair">
        <color theme="0"/>
      </bottom>
      <diagonal/>
    </border>
    <border>
      <left/>
      <right style="double">
        <color theme="1"/>
      </right>
      <top style="hair">
        <color theme="0"/>
      </top>
      <bottom style="hair">
        <color theme="0"/>
      </bottom>
      <diagonal/>
    </border>
    <border>
      <left/>
      <right style="double">
        <color theme="1"/>
      </right>
      <top style="hair">
        <color theme="0"/>
      </top>
      <bottom style="double">
        <color theme="1"/>
      </bottom>
      <diagonal/>
    </border>
    <border>
      <left style="double">
        <color theme="1"/>
      </left>
      <right/>
      <top style="double">
        <color theme="1"/>
      </top>
      <bottom/>
      <diagonal/>
    </border>
    <border>
      <left style="double">
        <color theme="1"/>
      </left>
      <right/>
      <top/>
      <bottom/>
      <diagonal/>
    </border>
    <border>
      <left style="double">
        <color theme="1"/>
      </left>
      <right/>
      <top/>
      <bottom style="double">
        <color theme="1"/>
      </bottom>
      <diagonal/>
    </border>
    <border>
      <left style="double">
        <color theme="1"/>
      </left>
      <right style="double">
        <color theme="1"/>
      </right>
      <top/>
      <bottom style="hair">
        <color theme="0"/>
      </bottom>
      <diagonal/>
    </border>
    <border>
      <left style="hair">
        <color theme="0"/>
      </left>
      <right style="hair">
        <color theme="0"/>
      </right>
      <top style="double">
        <color theme="3"/>
      </top>
      <bottom style="thin">
        <color theme="0"/>
      </bottom>
      <diagonal/>
    </border>
    <border>
      <left style="hair">
        <color theme="0"/>
      </left>
      <right style="hair">
        <color theme="0"/>
      </right>
      <top style="thin">
        <color theme="0"/>
      </top>
      <bottom style="thin">
        <color theme="0"/>
      </bottom>
      <diagonal/>
    </border>
    <border>
      <left style="double">
        <color theme="1"/>
      </left>
      <right/>
      <top style="double">
        <color theme="1"/>
      </top>
      <bottom style="hair">
        <color theme="0"/>
      </bottom>
      <diagonal/>
    </border>
    <border>
      <left style="double">
        <color theme="1"/>
      </left>
      <right/>
      <top style="hair">
        <color theme="0"/>
      </top>
      <bottom style="hair">
        <color theme="0"/>
      </bottom>
      <diagonal/>
    </border>
    <border>
      <left style="double">
        <color theme="1"/>
      </left>
      <right/>
      <top style="hair">
        <color theme="0"/>
      </top>
      <bottom style="double">
        <color theme="1"/>
      </bottom>
      <diagonal/>
    </border>
    <border>
      <left/>
      <right style="thin">
        <color indexed="64"/>
      </right>
      <top/>
      <bottom/>
      <diagonal/>
    </border>
    <border>
      <left style="double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theme="4" tint="-0.24994659260841701"/>
      </left>
      <right style="thin">
        <color theme="0"/>
      </right>
      <top style="double">
        <color theme="4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double">
        <color theme="4" tint="-0.24994659260841701"/>
      </top>
      <bottom style="thin">
        <color theme="0"/>
      </bottom>
      <diagonal/>
    </border>
    <border>
      <left style="double">
        <color theme="4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theme="4" tint="-0.24994659260841701"/>
      </left>
      <right style="thin">
        <color theme="0"/>
      </right>
      <top style="thin">
        <color theme="0"/>
      </top>
      <bottom style="double">
        <color theme="4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theme="4" tint="-0.24994659260841701"/>
      </bottom>
      <diagonal/>
    </border>
    <border>
      <left style="thin">
        <color theme="0"/>
      </left>
      <right style="hair">
        <color theme="0"/>
      </right>
      <top style="double">
        <color theme="4" tint="-0.24994659260841701"/>
      </top>
      <bottom style="thin">
        <color theme="0"/>
      </bottom>
      <diagonal/>
    </border>
    <border>
      <left style="hair">
        <color theme="0"/>
      </left>
      <right style="double">
        <color theme="4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hair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hair">
        <color theme="0"/>
      </right>
      <top style="thin">
        <color theme="0"/>
      </top>
      <bottom style="double">
        <color theme="4" tint="-0.24994659260841701"/>
      </bottom>
      <diagonal/>
    </border>
    <border>
      <left style="hair">
        <color theme="0"/>
      </left>
      <right style="double">
        <color theme="4" tint="-0.24994659260841701"/>
      </right>
      <top style="double">
        <color theme="4" tint="-0.24994659260841701"/>
      </top>
      <bottom style="thin">
        <color theme="0"/>
      </bottom>
      <diagonal/>
    </border>
    <border>
      <left style="hair">
        <color theme="0"/>
      </left>
      <right style="double">
        <color theme="4" tint="-0.24994659260841701"/>
      </right>
      <top style="thin">
        <color theme="0"/>
      </top>
      <bottom style="double">
        <color theme="4" tint="-0.24994659260841701"/>
      </bottom>
      <diagonal/>
    </border>
    <border>
      <left style="hair">
        <color theme="0"/>
      </left>
      <right style="hair">
        <color theme="0"/>
      </right>
      <top style="double">
        <color theme="4" tint="-0.24994659260841701"/>
      </top>
      <bottom style="thin">
        <color theme="0"/>
      </bottom>
      <diagonal/>
    </border>
    <border>
      <left style="hair">
        <color theme="0"/>
      </left>
      <right style="hair">
        <color theme="0"/>
      </right>
      <top style="thin">
        <color theme="0"/>
      </top>
      <bottom style="double">
        <color theme="4" tint="-0.24994659260841701"/>
      </bottom>
      <diagonal/>
    </border>
    <border>
      <left style="double">
        <color theme="1"/>
      </left>
      <right style="double">
        <color theme="1"/>
      </right>
      <top style="thin">
        <color theme="0"/>
      </top>
      <bottom style="hair">
        <color theme="0"/>
      </bottom>
      <diagonal/>
    </border>
    <border>
      <left style="double">
        <color theme="1"/>
      </left>
      <right style="double">
        <color theme="1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93">
    <xf numFmtId="0" fontId="0" fillId="0" borderId="0" xfId="0"/>
    <xf numFmtId="9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/>
    <xf numFmtId="2" fontId="0" fillId="0" borderId="0" xfId="0" applyNumberFormat="1"/>
    <xf numFmtId="1" fontId="0" fillId="0" borderId="0" xfId="0" applyNumberFormat="1"/>
    <xf numFmtId="11" fontId="0" fillId="0" borderId="0" xfId="0" applyNumberFormat="1"/>
    <xf numFmtId="0" fontId="0" fillId="0" borderId="0" xfId="0" applyFill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9" fontId="0" fillId="0" borderId="14" xfId="0" applyNumberFormat="1" applyBorder="1"/>
    <xf numFmtId="164" fontId="0" fillId="0" borderId="14" xfId="0" applyNumberFormat="1" applyBorder="1"/>
    <xf numFmtId="2" fontId="0" fillId="0" borderId="14" xfId="0" applyNumberFormat="1" applyBorder="1"/>
    <xf numFmtId="1" fontId="0" fillId="0" borderId="14" xfId="0" applyNumberFormat="1" applyBorder="1"/>
    <xf numFmtId="0" fontId="0" fillId="0" borderId="19" xfId="0" applyBorder="1"/>
    <xf numFmtId="0" fontId="0" fillId="0" borderId="20" xfId="0" applyBorder="1"/>
    <xf numFmtId="0" fontId="0" fillId="0" borderId="28" xfId="0" applyBorder="1"/>
    <xf numFmtId="9" fontId="0" fillId="0" borderId="17" xfId="0" applyNumberFormat="1" applyBorder="1"/>
    <xf numFmtId="164" fontId="0" fillId="0" borderId="17" xfId="0" applyNumberFormat="1" applyBorder="1"/>
    <xf numFmtId="2" fontId="0" fillId="0" borderId="17" xfId="0" applyNumberFormat="1" applyBorder="1"/>
    <xf numFmtId="1" fontId="0" fillId="0" borderId="17" xfId="0" applyNumberFormat="1" applyBorder="1"/>
    <xf numFmtId="0" fontId="0" fillId="0" borderId="29" xfId="0" applyBorder="1"/>
    <xf numFmtId="0" fontId="0" fillId="0" borderId="27" xfId="0" applyBorder="1"/>
    <xf numFmtId="9" fontId="0" fillId="0" borderId="29" xfId="0" applyNumberFormat="1" applyBorder="1"/>
    <xf numFmtId="164" fontId="0" fillId="0" borderId="29" xfId="0" applyNumberFormat="1" applyBorder="1"/>
    <xf numFmtId="2" fontId="0" fillId="0" borderId="29" xfId="0" applyNumberFormat="1" applyBorder="1"/>
    <xf numFmtId="1" fontId="0" fillId="0" borderId="29" xfId="0" applyNumberFormat="1" applyBorder="1"/>
    <xf numFmtId="0" fontId="0" fillId="0" borderId="37" xfId="0" applyBorder="1"/>
    <xf numFmtId="0" fontId="0" fillId="0" borderId="38" xfId="0" applyBorder="1"/>
    <xf numFmtId="0" fontId="2" fillId="0" borderId="14" xfId="0" applyFont="1" applyBorder="1"/>
    <xf numFmtId="0" fontId="2" fillId="0" borderId="36" xfId="0" applyFont="1" applyBorder="1"/>
    <xf numFmtId="0" fontId="2" fillId="0" borderId="25" xfId="0" applyFont="1" applyBorder="1"/>
    <xf numFmtId="0" fontId="2" fillId="0" borderId="26" xfId="0" applyFont="1" applyBorder="1"/>
    <xf numFmtId="1" fontId="0" fillId="0" borderId="5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0" fontId="0" fillId="0" borderId="43" xfId="0" applyBorder="1"/>
    <xf numFmtId="0" fontId="0" fillId="0" borderId="14" xfId="0" applyFill="1" applyBorder="1"/>
    <xf numFmtId="0" fontId="0" fillId="0" borderId="45" xfId="0" applyBorder="1"/>
    <xf numFmtId="0" fontId="0" fillId="0" borderId="48" xfId="0" applyBorder="1"/>
    <xf numFmtId="0" fontId="3" fillId="0" borderId="44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45" xfId="0" applyFont="1" applyBorder="1"/>
    <xf numFmtId="0" fontId="3" fillId="0" borderId="14" xfId="0" applyFont="1" applyBorder="1"/>
    <xf numFmtId="0" fontId="3" fillId="0" borderId="48" xfId="0" applyFont="1" applyBorder="1"/>
    <xf numFmtId="0" fontId="3" fillId="0" borderId="49" xfId="0" applyFont="1" applyBorder="1" applyAlignment="1">
      <alignment horizontal="right"/>
    </xf>
    <xf numFmtId="0" fontId="3" fillId="0" borderId="51" xfId="0" applyFont="1" applyBorder="1" applyAlignment="1">
      <alignment horizontal="right"/>
    </xf>
    <xf numFmtId="0" fontId="3" fillId="0" borderId="52" xfId="0" applyFont="1" applyBorder="1" applyAlignment="1">
      <alignment horizontal="right"/>
    </xf>
    <xf numFmtId="0" fontId="3" fillId="0" borderId="53" xfId="0" applyFont="1" applyBorder="1"/>
    <xf numFmtId="0" fontId="3" fillId="0" borderId="50" xfId="0" applyFont="1" applyBorder="1"/>
    <xf numFmtId="0" fontId="3" fillId="0" borderId="54" xfId="0" applyFont="1" applyBorder="1"/>
    <xf numFmtId="0" fontId="3" fillId="7" borderId="55" xfId="0" applyFont="1" applyFill="1" applyBorder="1" applyAlignment="1">
      <alignment horizontal="center"/>
    </xf>
    <xf numFmtId="0" fontId="3" fillId="5" borderId="38" xfId="0" applyFont="1" applyFill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1" fillId="3" borderId="56" xfId="0" applyFont="1" applyFill="1" applyBorder="1" applyAlignment="1">
      <alignment horizontal="center"/>
    </xf>
    <xf numFmtId="0" fontId="1" fillId="6" borderId="38" xfId="0" applyFont="1" applyFill="1" applyBorder="1" applyAlignment="1">
      <alignment horizontal="center"/>
    </xf>
    <xf numFmtId="0" fontId="2" fillId="0" borderId="21" xfId="0" applyFont="1" applyBorder="1"/>
    <xf numFmtId="0" fontId="2" fillId="0" borderId="57" xfId="0" applyFont="1" applyBorder="1"/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wrapText="1"/>
    </xf>
    <xf numFmtId="0" fontId="2" fillId="4" borderId="12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2" fillId="0" borderId="23" xfId="0" applyFont="1" applyBorder="1"/>
    <xf numFmtId="0" fontId="0" fillId="2" borderId="21" xfId="0" applyFill="1" applyBorder="1" applyAlignment="1" applyProtection="1">
      <alignment horizontal="center"/>
      <protection locked="0"/>
    </xf>
    <xf numFmtId="0" fontId="0" fillId="2" borderId="58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4" borderId="24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33" xfId="0" applyFill="1" applyBorder="1" applyAlignment="1" applyProtection="1">
      <protection locked="0"/>
    </xf>
    <xf numFmtId="0" fontId="0" fillId="2" borderId="34" xfId="0" applyFill="1" applyBorder="1" applyAlignment="1" applyProtection="1">
      <protection locked="0"/>
    </xf>
    <xf numFmtId="0" fontId="0" fillId="2" borderId="35" xfId="0" applyFill="1" applyBorder="1" applyAlignment="1" applyProtection="1">
      <protection locked="0"/>
    </xf>
    <xf numFmtId="0" fontId="4" fillId="0" borderId="28" xfId="0" applyFont="1" applyBorder="1" applyAlignment="1">
      <alignment vertical="top" readingOrder="1"/>
    </xf>
    <xf numFmtId="0" fontId="5" fillId="0" borderId="0" xfId="0" applyFont="1" applyAlignment="1">
      <alignment horizontal="left" vertical="top" readingOrder="1"/>
    </xf>
    <xf numFmtId="0" fontId="2" fillId="0" borderId="41" xfId="0" applyFont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42" xfId="0" applyFont="1" applyFill="1" applyBorder="1" applyAlignment="1">
      <alignment horizontal="center"/>
    </xf>
    <xf numFmtId="0" fontId="2" fillId="0" borderId="3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40" xfId="0" applyFont="1" applyBorder="1" applyAlignment="1">
      <alignment horizontal="left"/>
    </xf>
    <xf numFmtId="0" fontId="2" fillId="0" borderId="31" xfId="0" applyFont="1" applyBorder="1" applyAlignment="1">
      <alignment horizontal="left"/>
    </xf>
  </cellXfs>
  <cellStyles count="1">
    <cellStyle name="Normal" xfId="0" builtinId="0"/>
  </cellStyles>
  <dxfs count="6">
    <dxf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b/>
        <i val="0"/>
        <color theme="3"/>
      </font>
      <fill>
        <patternFill>
          <bgColor theme="2"/>
        </patternFill>
      </fill>
    </dxf>
    <dxf>
      <font>
        <b/>
        <i val="0"/>
        <color theme="3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</dxfs>
  <tableStyles count="0" defaultTableStyle="TableStyleMedium9" defaultPivotStyle="PivotStyleLight16"/>
  <colors>
    <mruColors>
      <color rgb="FF4A7EBB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36</xdr:row>
      <xdr:rowOff>1180</xdr:rowOff>
    </xdr:from>
    <xdr:to>
      <xdr:col>24</xdr:col>
      <xdr:colOff>19052</xdr:colOff>
      <xdr:row>54</xdr:row>
      <xdr:rowOff>161926</xdr:rowOff>
    </xdr:to>
    <xdr:grpSp>
      <xdr:nvGrpSpPr>
        <xdr:cNvPr id="49" name="Group 48"/>
        <xdr:cNvGrpSpPr/>
      </xdr:nvGrpSpPr>
      <xdr:grpSpPr>
        <a:xfrm>
          <a:off x="4168140" y="4969420"/>
          <a:ext cx="8599172" cy="3193506"/>
          <a:chOff x="5381625" y="5204800"/>
          <a:chExt cx="9068267" cy="4619759"/>
        </a:xfrm>
      </xdr:grpSpPr>
      <xdr:sp macro="" textlink="">
        <xdr:nvSpPr>
          <xdr:cNvPr id="17" name="Rectangle 16"/>
          <xdr:cNvSpPr/>
        </xdr:nvSpPr>
        <xdr:spPr>
          <a:xfrm>
            <a:off x="5386716" y="5204800"/>
            <a:ext cx="9063176" cy="4619759"/>
          </a:xfrm>
          <a:prstGeom prst="rect">
            <a:avLst/>
          </a:pr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8" name="TextBox 17"/>
          <xdr:cNvSpPr txBox="1"/>
        </xdr:nvSpPr>
        <xdr:spPr>
          <a:xfrm>
            <a:off x="5486399" y="9219737"/>
            <a:ext cx="3457691" cy="4673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2000" b="1">
                <a:solidFill>
                  <a:schemeClr val="tx2"/>
                </a:solidFill>
              </a:rPr>
              <a:t>Horizontal (view from</a:t>
            </a:r>
            <a:r>
              <a:rPr lang="en-US" sz="2000" b="1" baseline="0">
                <a:solidFill>
                  <a:schemeClr val="tx2"/>
                </a:solidFill>
              </a:rPr>
              <a:t> top)</a:t>
            </a:r>
            <a:endParaRPr lang="en-US" sz="2000" b="1">
              <a:solidFill>
                <a:schemeClr val="tx2"/>
              </a:solidFill>
            </a:endParaRPr>
          </a:p>
        </xdr:txBody>
      </xdr:sp>
      <xdr:grpSp>
        <xdr:nvGrpSpPr>
          <xdr:cNvPr id="32" name="Group 31"/>
          <xdr:cNvGrpSpPr/>
        </xdr:nvGrpSpPr>
        <xdr:grpSpPr>
          <a:xfrm>
            <a:off x="5381625" y="5370378"/>
            <a:ext cx="4680000" cy="3538947"/>
            <a:chOff x="1535038" y="1141883"/>
            <a:chExt cx="4680000" cy="3538947"/>
          </a:xfrm>
        </xdr:grpSpPr>
        <xdr:cxnSp macro="">
          <xdr:nvCxnSpPr>
            <xdr:cNvPr id="34" name="Straight Connector 33"/>
            <xdr:cNvCxnSpPr/>
          </xdr:nvCxnSpPr>
          <xdr:spPr>
            <a:xfrm>
              <a:off x="1535038" y="1141883"/>
              <a:ext cx="4680000" cy="0"/>
            </a:xfrm>
            <a:prstGeom prst="line">
              <a:avLst/>
            </a:prstGeom>
            <a:ln>
              <a:solidFill>
                <a:schemeClr val="tx2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4" name="Straight Connector 43"/>
            <xdr:cNvCxnSpPr/>
          </xdr:nvCxnSpPr>
          <xdr:spPr>
            <a:xfrm flipH="1">
              <a:off x="4861039" y="3138986"/>
              <a:ext cx="576000" cy="0"/>
            </a:xfrm>
            <a:prstGeom prst="line">
              <a:avLst/>
            </a:prstGeom>
            <a:ln w="38100">
              <a:solidFill>
                <a:schemeClr val="tx2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9" name="Straight Connector 38"/>
            <xdr:cNvCxnSpPr/>
          </xdr:nvCxnSpPr>
          <xdr:spPr>
            <a:xfrm>
              <a:off x="2297565" y="1382380"/>
              <a:ext cx="4568" cy="3298450"/>
            </a:xfrm>
            <a:prstGeom prst="line">
              <a:avLst/>
            </a:prstGeom>
            <a:ln>
              <a:solidFill>
                <a:schemeClr val="tx2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2" name="Straight Connector 41"/>
            <xdr:cNvCxnSpPr/>
          </xdr:nvCxnSpPr>
          <xdr:spPr>
            <a:xfrm>
              <a:off x="2148433" y="1213892"/>
              <a:ext cx="3167611" cy="1751459"/>
            </a:xfrm>
            <a:prstGeom prst="line">
              <a:avLst/>
            </a:prstGeom>
            <a:ln>
              <a:solidFill>
                <a:schemeClr val="tx2"/>
              </a:solidFill>
              <a:prstDash val="sys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3" name="Straight Connector 42"/>
            <xdr:cNvCxnSpPr/>
          </xdr:nvCxnSpPr>
          <xdr:spPr>
            <a:xfrm>
              <a:off x="2148433" y="1213892"/>
              <a:ext cx="2675773" cy="1779899"/>
            </a:xfrm>
            <a:prstGeom prst="line">
              <a:avLst/>
            </a:prstGeom>
            <a:ln>
              <a:solidFill>
                <a:schemeClr val="tx2"/>
              </a:solidFill>
              <a:prstDash val="sys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9</xdr:col>
      <xdr:colOff>533400</xdr:colOff>
      <xdr:row>36</xdr:row>
      <xdr:rowOff>122677</xdr:rowOff>
    </xdr:from>
    <xdr:to>
      <xdr:col>13</xdr:col>
      <xdr:colOff>276225</xdr:colOff>
      <xdr:row>38</xdr:row>
      <xdr:rowOff>90714</xdr:rowOff>
    </xdr:to>
    <xdr:sp macro="" textlink="">
      <xdr:nvSpPr>
        <xdr:cNvPr id="112" name="TextBox 28"/>
        <xdr:cNvSpPr txBox="1"/>
      </xdr:nvSpPr>
      <xdr:spPr>
        <a:xfrm>
          <a:off x="6019800" y="5256652"/>
          <a:ext cx="1971675" cy="291887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de-DE"/>
          </a:defPPr>
          <a:lvl1pPr algn="l" rtl="0" fontAlgn="base">
            <a:spcBef>
              <a:spcPct val="0"/>
            </a:spcBef>
            <a:spcAft>
              <a:spcPct val="0"/>
            </a:spcAft>
            <a:buNone/>
            <a:defRPr lang="en-US" sz="1800" b="0" i="0" u="none" kern="1200">
              <a:solidFill>
                <a:schemeClr val="tx1"/>
              </a:solidFill>
              <a:latin typeface="Bosch Office Sans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Bosch Office Sans" pitchFamily="34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Bosch Office Sans" pitchFamily="34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Bosch Office Sans" pitchFamily="34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Bosch Office Sans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Bosch Office Sans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Bosch Office Sans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Bosch Office Sans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Bosch Office Sans" pitchFamily="34" charset="0"/>
              <a:ea typeface="+mn-ea"/>
              <a:cs typeface="+mn-cs"/>
            </a:defRPr>
          </a:lvl9pPr>
        </a:lstStyle>
        <a:p>
          <a:r>
            <a:rPr lang="en-US" sz="1400" b="1" i="1" u="none" kern="1200">
              <a:solidFill>
                <a:schemeClr val="tx2"/>
              </a:solidFill>
              <a:latin typeface="Bosch Office Sans"/>
              <a:ea typeface="+mn-ea"/>
              <a:cs typeface="+mn-cs"/>
            </a:rPr>
            <a:t>Ceiling installation</a:t>
          </a:r>
        </a:p>
      </xdr:txBody>
    </xdr:sp>
    <xdr:clientData/>
  </xdr:twoCellAnchor>
  <xdr:twoCellAnchor>
    <xdr:from>
      <xdr:col>8</xdr:col>
      <xdr:colOff>495302</xdr:colOff>
      <xdr:row>35</xdr:row>
      <xdr:rowOff>133350</xdr:rowOff>
    </xdr:from>
    <xdr:to>
      <xdr:col>9</xdr:col>
      <xdr:colOff>281702</xdr:colOff>
      <xdr:row>37</xdr:row>
      <xdr:rowOff>142875</xdr:rowOff>
    </xdr:to>
    <xdr:sp macro="" textlink="">
      <xdr:nvSpPr>
        <xdr:cNvPr id="113" name="Pie 112"/>
        <xdr:cNvSpPr>
          <a:spLocks noChangeAspect="1"/>
        </xdr:cNvSpPr>
      </xdr:nvSpPr>
      <xdr:spPr>
        <a:xfrm rot="16200000">
          <a:off x="5398652" y="5069325"/>
          <a:ext cx="342900" cy="396000"/>
        </a:xfrm>
        <a:prstGeom prst="pie">
          <a:avLst>
            <a:gd name="adj1" fmla="val 5424173"/>
            <a:gd name="adj2" fmla="val 16200000"/>
          </a:avLst>
        </a:prstGeom>
        <a:solidFill>
          <a:schemeClr val="tx2"/>
        </a:solidFill>
        <a:ln w="1905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algn="l" rtl="0" fontAlgn="base">
            <a:spcBef>
              <a:spcPct val="0"/>
            </a:spcBef>
            <a:spcAft>
              <a:spcPct val="0"/>
            </a:spcAft>
            <a:buNone/>
            <a:defRPr lang="en-US" sz="1800" b="0" i="0" u="none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13</xdr:col>
      <xdr:colOff>209550</xdr:colOff>
      <xdr:row>45</xdr:row>
      <xdr:rowOff>104776</xdr:rowOff>
    </xdr:from>
    <xdr:to>
      <xdr:col>15</xdr:col>
      <xdr:colOff>219075</xdr:colOff>
      <xdr:row>47</xdr:row>
      <xdr:rowOff>93889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screen"/>
        <a:srcRect/>
        <a:stretch>
          <a:fillRect/>
        </a:stretch>
      </xdr:blipFill>
      <xdr:spPr bwMode="auto">
        <a:xfrm>
          <a:off x="7010400" y="6410326"/>
          <a:ext cx="771525" cy="31296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13</xdr:col>
      <xdr:colOff>342900</xdr:colOff>
      <xdr:row>45</xdr:row>
      <xdr:rowOff>67855</xdr:rowOff>
    </xdr:from>
    <xdr:to>
      <xdr:col>15</xdr:col>
      <xdr:colOff>128325</xdr:colOff>
      <xdr:row>45</xdr:row>
      <xdr:rowOff>67855</xdr:rowOff>
    </xdr:to>
    <xdr:cxnSp macro="">
      <xdr:nvCxnSpPr>
        <xdr:cNvPr id="157" name="Straight Arrow Connector 156"/>
        <xdr:cNvCxnSpPr/>
      </xdr:nvCxnSpPr>
      <xdr:spPr>
        <a:xfrm flipH="1">
          <a:off x="7239000" y="6373405"/>
          <a:ext cx="576000" cy="0"/>
        </a:xfrm>
        <a:prstGeom prst="straightConnector1">
          <a:avLst/>
        </a:prstGeom>
        <a:ln>
          <a:solidFill>
            <a:schemeClr val="tx2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44</xdr:row>
      <xdr:rowOff>144055</xdr:rowOff>
    </xdr:from>
    <xdr:to>
      <xdr:col>14</xdr:col>
      <xdr:colOff>28575</xdr:colOff>
      <xdr:row>46</xdr:row>
      <xdr:rowOff>75424</xdr:rowOff>
    </xdr:to>
    <xdr:sp macro="" textlink="">
      <xdr:nvSpPr>
        <xdr:cNvPr id="158" name="TextBox 22"/>
        <xdr:cNvSpPr txBox="1"/>
      </xdr:nvSpPr>
      <xdr:spPr>
        <a:xfrm>
          <a:off x="6715125" y="6287680"/>
          <a:ext cx="485775" cy="255219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de-DE"/>
          </a:defPPr>
          <a:lvl1pPr algn="l" rtl="0" fontAlgn="base">
            <a:spcBef>
              <a:spcPct val="0"/>
            </a:spcBef>
            <a:spcAft>
              <a:spcPct val="0"/>
            </a:spcAft>
            <a:buNone/>
            <a:defRPr lang="en-US" sz="1800" b="0" i="0" u="none" kern="1200">
              <a:solidFill>
                <a:schemeClr val="tx1"/>
              </a:solidFill>
              <a:latin typeface="Bosch Office Sans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Bosch Office Sans" pitchFamily="34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Bosch Office Sans" pitchFamily="34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Bosch Office Sans" pitchFamily="34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Bosch Office Sans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Bosch Office Sans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Bosch Office Sans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Bosch Office Sans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Bosch Office Sans" pitchFamily="34" charset="0"/>
              <a:ea typeface="+mn-ea"/>
              <a:cs typeface="+mn-cs"/>
            </a:defRPr>
          </a:lvl9pPr>
        </a:lstStyle>
        <a:p>
          <a:r>
            <a:rPr lang="en-US" sz="1100" b="1" i="1">
              <a:solidFill>
                <a:schemeClr val="tx2"/>
              </a:solidFill>
            </a:rPr>
            <a:t>Size</a:t>
          </a:r>
        </a:p>
      </xdr:txBody>
    </xdr:sp>
    <xdr:clientData/>
  </xdr:twoCellAnchor>
  <xdr:twoCellAnchor>
    <xdr:from>
      <xdr:col>9</xdr:col>
      <xdr:colOff>104775</xdr:colOff>
      <xdr:row>50</xdr:row>
      <xdr:rowOff>123825</xdr:rowOff>
    </xdr:from>
    <xdr:to>
      <xdr:col>15</xdr:col>
      <xdr:colOff>171450</xdr:colOff>
      <xdr:row>50</xdr:row>
      <xdr:rowOff>123825</xdr:rowOff>
    </xdr:to>
    <xdr:cxnSp macro="">
      <xdr:nvCxnSpPr>
        <xdr:cNvPr id="159" name="Straight Arrow Connector 158"/>
        <xdr:cNvCxnSpPr/>
      </xdr:nvCxnSpPr>
      <xdr:spPr>
        <a:xfrm flipV="1">
          <a:off x="5181600" y="7239000"/>
          <a:ext cx="3086100" cy="0"/>
        </a:xfrm>
        <a:prstGeom prst="straightConnector1">
          <a:avLst/>
        </a:prstGeom>
        <a:ln>
          <a:solidFill>
            <a:schemeClr val="tx2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19051</xdr:colOff>
      <xdr:row>8</xdr:row>
      <xdr:rowOff>124522</xdr:rowOff>
    </xdr:from>
    <xdr:to>
      <xdr:col>24</xdr:col>
      <xdr:colOff>47367</xdr:colOff>
      <xdr:row>34</xdr:row>
      <xdr:rowOff>9525</xdr:rowOff>
    </xdr:to>
    <xdr:grpSp>
      <xdr:nvGrpSpPr>
        <xdr:cNvPr id="163" name="Group 162"/>
        <xdr:cNvGrpSpPr/>
      </xdr:nvGrpSpPr>
      <xdr:grpSpPr>
        <a:xfrm>
          <a:off x="4187191" y="1351342"/>
          <a:ext cx="8608436" cy="3268283"/>
          <a:chOff x="4895851" y="1143697"/>
          <a:chExt cx="9042736" cy="3651809"/>
        </a:xfrm>
      </xdr:grpSpPr>
      <xdr:grpSp>
        <xdr:nvGrpSpPr>
          <xdr:cNvPr id="146" name="Group 145"/>
          <xdr:cNvGrpSpPr/>
        </xdr:nvGrpSpPr>
        <xdr:grpSpPr>
          <a:xfrm>
            <a:off x="4895851" y="1143697"/>
            <a:ext cx="9042736" cy="3651809"/>
            <a:chOff x="4895851" y="1143697"/>
            <a:chExt cx="9042736" cy="3651809"/>
          </a:xfrm>
        </xdr:grpSpPr>
        <xdr:grpSp>
          <xdr:nvGrpSpPr>
            <xdr:cNvPr id="143" name="Group 142"/>
            <xdr:cNvGrpSpPr/>
          </xdr:nvGrpSpPr>
          <xdr:grpSpPr>
            <a:xfrm>
              <a:off x="4895851" y="1143697"/>
              <a:ext cx="9042736" cy="3651809"/>
              <a:chOff x="4895851" y="1143697"/>
              <a:chExt cx="9042736" cy="3651809"/>
            </a:xfrm>
          </xdr:grpSpPr>
          <xdr:grpSp>
            <xdr:nvGrpSpPr>
              <xdr:cNvPr id="48" name="Group 47"/>
              <xdr:cNvGrpSpPr/>
            </xdr:nvGrpSpPr>
            <xdr:grpSpPr>
              <a:xfrm>
                <a:off x="4895851" y="1143697"/>
                <a:ext cx="9002186" cy="3651809"/>
                <a:chOff x="6762751" y="629738"/>
                <a:chExt cx="9002186" cy="4606990"/>
              </a:xfrm>
            </xdr:grpSpPr>
            <xdr:sp macro="" textlink="">
              <xdr:nvSpPr>
                <xdr:cNvPr id="15" name="Rectangle 14"/>
                <xdr:cNvSpPr/>
              </xdr:nvSpPr>
              <xdr:spPr>
                <a:xfrm>
                  <a:off x="6762751" y="688938"/>
                  <a:ext cx="9002186" cy="4547790"/>
                </a:xfrm>
                <a:prstGeom prst="rect">
                  <a:avLst/>
                </a:prstGeom>
                <a:no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rtlCol="0" anchor="ctr"/>
                <a:lstStyle/>
                <a:p>
                  <a:pPr algn="ctr"/>
                  <a:endParaRPr lang="en-US" sz="1100"/>
                </a:p>
              </xdr:txBody>
            </xdr:sp>
            <xdr:grpSp>
              <xdr:nvGrpSpPr>
                <xdr:cNvPr id="2" name="Group 1"/>
                <xdr:cNvGrpSpPr/>
              </xdr:nvGrpSpPr>
              <xdr:grpSpPr>
                <a:xfrm>
                  <a:off x="6819900" y="629738"/>
                  <a:ext cx="4680000" cy="3694450"/>
                  <a:chOff x="1392163" y="963718"/>
                  <a:chExt cx="4680000" cy="3694450"/>
                </a:xfrm>
                <a:solidFill>
                  <a:schemeClr val="bg1"/>
                </a:solidFill>
              </xdr:grpSpPr>
              <xdr:cxnSp macro="">
                <xdr:nvCxnSpPr>
                  <xdr:cNvPr id="3" name="Straight Connector 2"/>
                  <xdr:cNvCxnSpPr/>
                </xdr:nvCxnSpPr>
                <xdr:spPr>
                  <a:xfrm>
                    <a:off x="1392163" y="1141883"/>
                    <a:ext cx="4680000" cy="0"/>
                  </a:xfrm>
                  <a:prstGeom prst="line">
                    <a:avLst/>
                  </a:prstGeom>
                  <a:grpFill/>
                  <a:ln>
                    <a:solidFill>
                      <a:schemeClr val="tx2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7" name="Straight Connector 6"/>
                  <xdr:cNvCxnSpPr/>
                </xdr:nvCxnSpPr>
                <xdr:spPr>
                  <a:xfrm>
                    <a:off x="4823302" y="3480507"/>
                    <a:ext cx="0" cy="681244"/>
                  </a:xfrm>
                  <a:prstGeom prst="line">
                    <a:avLst/>
                  </a:prstGeom>
                  <a:grpFill/>
                  <a:ln w="38100">
                    <a:solidFill>
                      <a:schemeClr val="tx2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0" name="Straight Connector 9"/>
                  <xdr:cNvCxnSpPr>
                    <a:stCxn id="4" idx="2"/>
                  </xdr:cNvCxnSpPr>
                </xdr:nvCxnSpPr>
                <xdr:spPr>
                  <a:xfrm>
                    <a:off x="2029826" y="1359718"/>
                    <a:ext cx="0" cy="3298450"/>
                  </a:xfrm>
                  <a:prstGeom prst="line">
                    <a:avLst/>
                  </a:prstGeom>
                  <a:grpFill/>
                  <a:ln>
                    <a:solidFill>
                      <a:schemeClr val="tx2"/>
                    </a:solidFill>
                    <a:prstDash val="dash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1" name="Straight Arrow Connector 10"/>
                  <xdr:cNvCxnSpPr/>
                </xdr:nvCxnSpPr>
                <xdr:spPr>
                  <a:xfrm>
                    <a:off x="2091283" y="4249884"/>
                    <a:ext cx="2811613" cy="2269"/>
                  </a:xfrm>
                  <a:prstGeom prst="straightConnector1">
                    <a:avLst/>
                  </a:prstGeom>
                  <a:grpFill/>
                  <a:ln>
                    <a:solidFill>
                      <a:schemeClr val="tx2"/>
                    </a:solidFill>
                    <a:headEnd type="arrow"/>
                    <a:tailEnd type="arrow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sp macro="" textlink="">
                <xdr:nvSpPr>
                  <xdr:cNvPr id="12" name="TextBox 28"/>
                  <xdr:cNvSpPr txBox="1"/>
                </xdr:nvSpPr>
                <xdr:spPr>
                  <a:xfrm>
                    <a:off x="2493549" y="4245923"/>
                    <a:ext cx="2091518" cy="322097"/>
                  </a:xfrm>
                  <a:prstGeom prst="rect">
                    <a:avLst/>
                  </a:prstGeom>
                  <a:noFill/>
                </xdr:spPr>
                <xdr:txBody>
                  <a:bodyPr wrap="square" rtlCol="0">
                    <a:noAutofit/>
                  </a:bodyPr>
                  <a:lstStyle>
                    <a:defPPr>
                      <a:defRPr lang="de-DE"/>
                    </a:defPPr>
                    <a:lvl1pPr algn="l" rtl="0" fontAlgn="base">
                      <a:spcBef>
                        <a:spcPct val="0"/>
                      </a:spcBef>
                      <a:spcAft>
                        <a:spcPct val="0"/>
                      </a:spcAft>
                      <a:buNone/>
                      <a:defRPr lang="en-US" sz="1800" b="0" i="0" u="none" kern="1200">
                        <a:solidFill>
                          <a:schemeClr val="tx1"/>
                        </a:solidFill>
                        <a:latin typeface="Bosch Office Sans"/>
                        <a:ea typeface="+mn-ea"/>
                        <a:cs typeface="+mn-cs"/>
                      </a:defRPr>
                    </a:lvl1pPr>
                    <a:lvl2pPr marL="457200" algn="l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Bosch Office Sans" pitchFamily="34" charset="0"/>
                        <a:ea typeface="+mn-ea"/>
                        <a:cs typeface="+mn-cs"/>
                      </a:defRPr>
                    </a:lvl2pPr>
                    <a:lvl3pPr marL="914400" algn="l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Bosch Office Sans" pitchFamily="34" charset="0"/>
                        <a:ea typeface="+mn-ea"/>
                        <a:cs typeface="+mn-cs"/>
                      </a:defRPr>
                    </a:lvl3pPr>
                    <a:lvl4pPr marL="1371600" algn="l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Bosch Office Sans" pitchFamily="34" charset="0"/>
                        <a:ea typeface="+mn-ea"/>
                        <a:cs typeface="+mn-cs"/>
                      </a:defRPr>
                    </a:lvl4pPr>
                    <a:lvl5pPr marL="1828800" algn="l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Bosch Office Sans" pitchFamily="34" charset="0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ern="1200">
                        <a:solidFill>
                          <a:schemeClr val="tx1"/>
                        </a:solidFill>
                        <a:latin typeface="Bosch Office Sans" pitchFamily="34" charset="0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ern="1200">
                        <a:solidFill>
                          <a:schemeClr val="tx1"/>
                        </a:solidFill>
                        <a:latin typeface="Bosch Office Sans" pitchFamily="34" charset="0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ern="1200">
                        <a:solidFill>
                          <a:schemeClr val="tx1"/>
                        </a:solidFill>
                        <a:latin typeface="Bosch Office Sans" pitchFamily="34" charset="0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ern="1200">
                        <a:solidFill>
                          <a:schemeClr val="tx1"/>
                        </a:solidFill>
                        <a:latin typeface="Bosch Office Sans" pitchFamily="34" charset="0"/>
                        <a:ea typeface="+mn-ea"/>
                        <a:cs typeface="+mn-cs"/>
                      </a:defRPr>
                    </a:lvl9pPr>
                  </a:lstStyle>
                  <a:p>
                    <a:pPr algn="ctr"/>
                    <a:r>
                      <a:rPr lang="en-US" sz="1100" b="1" i="1">
                        <a:solidFill>
                          <a:schemeClr val="tx2"/>
                        </a:solidFill>
                      </a:rPr>
                      <a:t>Distance from camera</a:t>
                    </a:r>
                    <a:endParaRPr lang="en-US" sz="1100" b="1" i="1">
                      <a:solidFill>
                        <a:schemeClr val="bg1">
                          <a:lumMod val="95000"/>
                        </a:schemeClr>
                      </a:solidFill>
                    </a:endParaRPr>
                  </a:p>
                </xdr:txBody>
              </xdr:sp>
              <xdr:cxnSp macro="">
                <xdr:nvCxnSpPr>
                  <xdr:cNvPr id="13" name="Straight Connector 12"/>
                  <xdr:cNvCxnSpPr/>
                </xdr:nvCxnSpPr>
                <xdr:spPr>
                  <a:xfrm>
                    <a:off x="2091283" y="1213892"/>
                    <a:ext cx="2565552" cy="2205488"/>
                  </a:xfrm>
                  <a:prstGeom prst="line">
                    <a:avLst/>
                  </a:prstGeom>
                  <a:grpFill/>
                  <a:ln>
                    <a:solidFill>
                      <a:schemeClr val="tx2"/>
                    </a:solidFill>
                    <a:prstDash val="sysDash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4" name="Straight Connector 13"/>
                  <xdr:cNvCxnSpPr/>
                </xdr:nvCxnSpPr>
                <xdr:spPr>
                  <a:xfrm>
                    <a:off x="2091283" y="1285900"/>
                    <a:ext cx="2627067" cy="2799699"/>
                  </a:xfrm>
                  <a:prstGeom prst="line">
                    <a:avLst/>
                  </a:prstGeom>
                  <a:grpFill/>
                  <a:ln>
                    <a:solidFill>
                      <a:schemeClr val="tx2"/>
                    </a:solidFill>
                    <a:prstDash val="sysDash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sp macro="" textlink="">
                <xdr:nvSpPr>
                  <xdr:cNvPr id="4" name="Pie 3"/>
                  <xdr:cNvSpPr>
                    <a:spLocks noChangeAspect="1"/>
                  </xdr:cNvSpPr>
                </xdr:nvSpPr>
                <xdr:spPr>
                  <a:xfrm rot="16200000">
                    <a:off x="1831826" y="963718"/>
                    <a:ext cx="395999" cy="396000"/>
                  </a:xfrm>
                  <a:prstGeom prst="pie">
                    <a:avLst>
                      <a:gd name="adj1" fmla="val 5424173"/>
                      <a:gd name="adj2" fmla="val 16200000"/>
                    </a:avLst>
                  </a:prstGeom>
                  <a:solidFill>
                    <a:schemeClr val="tx2"/>
                  </a:solidFill>
                  <a:ln w="19050">
                    <a:solidFill>
                      <a:schemeClr val="tx2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wrap="square" rtlCol="0" anchor="ctr"/>
                  <a:lstStyle>
                    <a:defPPr>
                      <a:defRPr lang="de-DE"/>
                    </a:defPPr>
                    <a:lvl1pPr algn="l" rtl="0" fontAlgn="base">
                      <a:spcBef>
                        <a:spcPct val="0"/>
                      </a:spcBef>
                      <a:spcAft>
                        <a:spcPct val="0"/>
                      </a:spcAft>
                      <a:buNone/>
                      <a:defRPr lang="en-US" sz="1800" b="0" i="0" u="none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/>
                    <a:endParaRPr lang="en-US">
                      <a:solidFill>
                        <a:schemeClr val="tx1"/>
                      </a:solidFill>
                    </a:endParaRPr>
                  </a:p>
                </xdr:txBody>
              </xdr:sp>
            </xdr:grpSp>
            <xdr:sp macro="" textlink="">
              <xdr:nvSpPr>
                <xdr:cNvPr id="16" name="TextBox 15"/>
                <xdr:cNvSpPr txBox="1"/>
              </xdr:nvSpPr>
              <xdr:spPr>
                <a:xfrm>
                  <a:off x="6924675" y="4640684"/>
                  <a:ext cx="3272675" cy="445933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wrap="square" rtlCol="0" anchor="t"/>
                <a:lstStyle/>
                <a:p>
                  <a:r>
                    <a:rPr lang="en-US" sz="2000" b="1">
                      <a:solidFill>
                        <a:schemeClr val="tx2"/>
                      </a:solidFill>
                    </a:rPr>
                    <a:t>Vertical (View from front)</a:t>
                  </a:r>
                </a:p>
              </xdr:txBody>
            </xdr:sp>
          </xdr:grpSp>
          <xdr:sp macro="" textlink="">
            <xdr:nvSpPr>
              <xdr:cNvPr id="77" name="TextBox 28"/>
              <xdr:cNvSpPr txBox="1"/>
            </xdr:nvSpPr>
            <xdr:spPr>
              <a:xfrm>
                <a:off x="6096000" y="1276350"/>
                <a:ext cx="1971675" cy="291887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>
                <a:defPPr>
                  <a:defRPr lang="de-DE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buNone/>
                  <a:defRPr lang="en-US" sz="1800" b="0" i="0" u="none" kern="1200">
                    <a:solidFill>
                      <a:schemeClr val="tx1"/>
                    </a:solidFill>
                    <a:latin typeface="Bosch Office Sans"/>
                    <a:ea typeface="+mn-ea"/>
                    <a:cs typeface="+mn-cs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Bosch Office Sans" pitchFamily="34" charset="0"/>
                    <a:ea typeface="+mn-ea"/>
                    <a:cs typeface="+mn-cs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Bosch Office Sans" pitchFamily="34" charset="0"/>
                    <a:ea typeface="+mn-ea"/>
                    <a:cs typeface="+mn-cs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Bosch Office Sans" pitchFamily="34" charset="0"/>
                    <a:ea typeface="+mn-ea"/>
                    <a:cs typeface="+mn-cs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Bosch Office Sans" pitchFamily="34" charset="0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Bosch Office Sans" pitchFamily="34" charset="0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Bosch Office Sans" pitchFamily="34" charset="0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Bosch Office Sans" pitchFamily="34" charset="0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Bosch Office Sans" pitchFamily="34" charset="0"/>
                    <a:ea typeface="+mn-ea"/>
                    <a:cs typeface="+mn-cs"/>
                  </a:defRPr>
                </a:lvl9pPr>
              </a:lstStyle>
              <a:p>
                <a:r>
                  <a:rPr lang="en-US" sz="1400" b="1" i="1" u="none" kern="1200">
                    <a:solidFill>
                      <a:schemeClr val="tx2"/>
                    </a:solidFill>
                    <a:latin typeface="Bosch Office Sans"/>
                    <a:ea typeface="+mn-ea"/>
                    <a:cs typeface="+mn-cs"/>
                  </a:rPr>
                  <a:t>Ceiling installation</a:t>
                </a:r>
              </a:p>
            </xdr:txBody>
          </xdr:sp>
          <xdr:grpSp>
            <xdr:nvGrpSpPr>
              <xdr:cNvPr id="115" name="Group 114"/>
              <xdr:cNvGrpSpPr/>
            </xdr:nvGrpSpPr>
            <xdr:grpSpPr>
              <a:xfrm>
                <a:off x="9902771" y="1238250"/>
                <a:ext cx="4035816" cy="3438524"/>
                <a:chOff x="12474521" y="1219200"/>
                <a:chExt cx="4035816" cy="3438524"/>
              </a:xfrm>
            </xdr:grpSpPr>
            <xdr:grpSp>
              <xdr:nvGrpSpPr>
                <xdr:cNvPr id="55" name="Group 54"/>
                <xdr:cNvGrpSpPr/>
              </xdr:nvGrpSpPr>
              <xdr:grpSpPr>
                <a:xfrm>
                  <a:off x="12510957" y="1968996"/>
                  <a:ext cx="3471466" cy="2688728"/>
                  <a:chOff x="6453057" y="1684498"/>
                  <a:chExt cx="3471466" cy="3402119"/>
                </a:xfrm>
              </xdr:grpSpPr>
              <xdr:grpSp>
                <xdr:nvGrpSpPr>
                  <xdr:cNvPr id="57" name="Group 1"/>
                  <xdr:cNvGrpSpPr/>
                </xdr:nvGrpSpPr>
                <xdr:grpSpPr>
                  <a:xfrm>
                    <a:off x="6565993" y="1684498"/>
                    <a:ext cx="3358530" cy="2424757"/>
                    <a:chOff x="1138256" y="2018478"/>
                    <a:chExt cx="3358530" cy="2424757"/>
                  </a:xfrm>
                  <a:solidFill>
                    <a:schemeClr val="bg1"/>
                  </a:solidFill>
                </xdr:grpSpPr>
                <xdr:cxnSp macro="">
                  <xdr:nvCxnSpPr>
                    <xdr:cNvPr id="72" name="Straight Connector 71"/>
                    <xdr:cNvCxnSpPr/>
                  </xdr:nvCxnSpPr>
                  <xdr:spPr>
                    <a:xfrm flipH="1" flipV="1">
                      <a:off x="1138256" y="2018478"/>
                      <a:ext cx="3358530" cy="0"/>
                    </a:xfrm>
                    <a:prstGeom prst="line">
                      <a:avLst/>
                    </a:prstGeom>
                    <a:grpFill/>
                    <a:ln>
                      <a:solidFill>
                        <a:schemeClr val="tx2"/>
                      </a:solidFill>
                      <a:prstDash val="dash"/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73" name="Straight Arrow Connector 72"/>
                    <xdr:cNvCxnSpPr/>
                  </xdr:nvCxnSpPr>
                  <xdr:spPr>
                    <a:xfrm>
                      <a:off x="1138984" y="4442601"/>
                      <a:ext cx="2593898" cy="634"/>
                    </a:xfrm>
                    <a:prstGeom prst="straightConnector1">
                      <a:avLst/>
                    </a:prstGeom>
                    <a:grpFill/>
                    <a:ln>
                      <a:solidFill>
                        <a:schemeClr val="tx2"/>
                      </a:solidFill>
                      <a:headEnd type="arrow"/>
                      <a:tailEnd type="arrow"/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75" name="Straight Connector 74"/>
                    <xdr:cNvCxnSpPr/>
                  </xdr:nvCxnSpPr>
                  <xdr:spPr>
                    <a:xfrm>
                      <a:off x="1286134" y="2072583"/>
                      <a:ext cx="2672304" cy="1396187"/>
                    </a:xfrm>
                    <a:prstGeom prst="line">
                      <a:avLst/>
                    </a:prstGeom>
                    <a:grpFill/>
                    <a:ln>
                      <a:solidFill>
                        <a:schemeClr val="tx2"/>
                      </a:solidFill>
                      <a:prstDash val="sysDash"/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76" name="Straight Connector 75"/>
                    <xdr:cNvCxnSpPr/>
                  </xdr:nvCxnSpPr>
                  <xdr:spPr>
                    <a:xfrm>
                      <a:off x="1182087" y="2033920"/>
                      <a:ext cx="2253471" cy="1504454"/>
                    </a:xfrm>
                    <a:prstGeom prst="line">
                      <a:avLst/>
                    </a:prstGeom>
                    <a:grpFill/>
                    <a:ln>
                      <a:solidFill>
                        <a:schemeClr val="tx2"/>
                      </a:solidFill>
                      <a:prstDash val="sysDash"/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  <xdr:sp macro="" textlink="">
                <xdr:nvSpPr>
                  <xdr:cNvPr id="58" name="TextBox 57"/>
                  <xdr:cNvSpPr txBox="1"/>
                </xdr:nvSpPr>
                <xdr:spPr>
                  <a:xfrm>
                    <a:off x="6453057" y="4640684"/>
                    <a:ext cx="3466247" cy="445933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wrap="square" rtlCol="0" anchor="t"/>
                  <a:lstStyle/>
                  <a:p>
                    <a:r>
                      <a:rPr lang="en-US" sz="2000" b="1">
                        <a:solidFill>
                          <a:schemeClr val="tx2"/>
                        </a:solidFill>
                      </a:rPr>
                      <a:t>Horizontal</a:t>
                    </a:r>
                    <a:r>
                      <a:rPr lang="en-US" sz="2000" b="1" baseline="0">
                        <a:solidFill>
                          <a:schemeClr val="tx2"/>
                        </a:solidFill>
                      </a:rPr>
                      <a:t> </a:t>
                    </a:r>
                    <a:r>
                      <a:rPr lang="en-US" sz="2000" b="1">
                        <a:solidFill>
                          <a:schemeClr val="tx2"/>
                        </a:solidFill>
                      </a:rPr>
                      <a:t>(View from top)</a:t>
                    </a:r>
                  </a:p>
                </xdr:txBody>
              </xdr:sp>
            </xdr:grpSp>
            <xdr:sp macro="" textlink="">
              <xdr:nvSpPr>
                <xdr:cNvPr id="78" name="TextBox 28"/>
                <xdr:cNvSpPr txBox="1"/>
              </xdr:nvSpPr>
              <xdr:spPr>
                <a:xfrm>
                  <a:off x="12571587" y="1219200"/>
                  <a:ext cx="1771650" cy="291887"/>
                </a:xfrm>
                <a:prstGeom prst="rect">
                  <a:avLst/>
                </a:prstGeom>
                <a:noFill/>
              </xdr:spPr>
              <xdr:txBody>
                <a:bodyPr wrap="square" rtlCol="0">
                  <a:noAutofit/>
                </a:bodyPr>
                <a:lstStyle>
                  <a:defPPr>
                    <a:defRPr lang="de-DE"/>
                  </a:defPPr>
                  <a:lvl1pPr algn="l" rtl="0" fontAlgn="base">
                    <a:spcBef>
                      <a:spcPct val="0"/>
                    </a:spcBef>
                    <a:spcAft>
                      <a:spcPct val="0"/>
                    </a:spcAft>
                    <a:buNone/>
                    <a:defRPr lang="en-US" sz="1800" b="0" i="0" u="none" kern="1200">
                      <a:solidFill>
                        <a:schemeClr val="tx1"/>
                      </a:solidFill>
                      <a:latin typeface="Bosch Office Sans"/>
                      <a:ea typeface="+mn-ea"/>
                      <a:cs typeface="+mn-cs"/>
                    </a:defRPr>
                  </a:lvl1pPr>
                  <a:lvl2pPr marL="4572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Bosch Office Sans" pitchFamily="34" charset="0"/>
                      <a:ea typeface="+mn-ea"/>
                      <a:cs typeface="+mn-cs"/>
                    </a:defRPr>
                  </a:lvl2pPr>
                  <a:lvl3pPr marL="9144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Bosch Office Sans" pitchFamily="34" charset="0"/>
                      <a:ea typeface="+mn-ea"/>
                      <a:cs typeface="+mn-cs"/>
                    </a:defRPr>
                  </a:lvl3pPr>
                  <a:lvl4pPr marL="13716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Bosch Office Sans" pitchFamily="34" charset="0"/>
                      <a:ea typeface="+mn-ea"/>
                      <a:cs typeface="+mn-cs"/>
                    </a:defRPr>
                  </a:lvl4pPr>
                  <a:lvl5pPr marL="18288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Bosch Office Sans" pitchFamily="34" charset="0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ern="1200">
                      <a:solidFill>
                        <a:schemeClr val="tx1"/>
                      </a:solidFill>
                      <a:latin typeface="Bosch Office Sans" pitchFamily="34" charset="0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ern="1200">
                      <a:solidFill>
                        <a:schemeClr val="tx1"/>
                      </a:solidFill>
                      <a:latin typeface="Bosch Office Sans" pitchFamily="34" charset="0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ern="1200">
                      <a:solidFill>
                        <a:schemeClr val="tx1"/>
                      </a:solidFill>
                      <a:latin typeface="Bosch Office Sans" pitchFamily="34" charset="0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ern="1200">
                      <a:solidFill>
                        <a:schemeClr val="tx1"/>
                      </a:solidFill>
                      <a:latin typeface="Bosch Office Sans" pitchFamily="34" charset="0"/>
                      <a:ea typeface="+mn-ea"/>
                      <a:cs typeface="+mn-cs"/>
                    </a:defRPr>
                  </a:lvl9pPr>
                </a:lstStyle>
                <a:p>
                  <a:r>
                    <a:rPr lang="en-US" sz="1400" b="1" i="1" u="none" kern="1200">
                      <a:solidFill>
                        <a:schemeClr val="tx2"/>
                      </a:solidFill>
                      <a:latin typeface="Bosch Office Sans"/>
                      <a:ea typeface="+mn-ea"/>
                      <a:cs typeface="+mn-cs"/>
                    </a:rPr>
                    <a:t>Wall installation</a:t>
                  </a:r>
                </a:p>
              </xdr:txBody>
            </xdr:sp>
            <xdr:sp macro="" textlink="">
              <xdr:nvSpPr>
                <xdr:cNvPr id="79" name="Pie 78"/>
                <xdr:cNvSpPr>
                  <a:spLocks noChangeAspect="1"/>
                </xdr:cNvSpPr>
              </xdr:nvSpPr>
              <xdr:spPr>
                <a:xfrm rot="10800000">
                  <a:off x="12474521" y="1777189"/>
                  <a:ext cx="288449" cy="396000"/>
                </a:xfrm>
                <a:prstGeom prst="pie">
                  <a:avLst>
                    <a:gd name="adj1" fmla="val 5424173"/>
                    <a:gd name="adj2" fmla="val 16189858"/>
                  </a:avLst>
                </a:prstGeom>
                <a:solidFill>
                  <a:schemeClr val="tx2"/>
                </a:solidFill>
                <a:ln w="19050">
                  <a:solidFill>
                    <a:schemeClr val="tx2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rtlCol="0" anchor="ctr"/>
                <a:lstStyle>
                  <a:defPPr>
                    <a:defRPr lang="de-DE"/>
                  </a:defPPr>
                  <a:lvl1pPr algn="l" rtl="0" fontAlgn="base">
                    <a:spcBef>
                      <a:spcPct val="0"/>
                    </a:spcBef>
                    <a:spcAft>
                      <a:spcPct val="0"/>
                    </a:spcAft>
                    <a:buNone/>
                    <a:defRPr lang="en-US" sz="1800" b="0" i="0" u="none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en-US">
                    <a:solidFill>
                      <a:schemeClr val="tx1"/>
                    </a:solidFill>
                  </a:endParaRPr>
                </a:p>
              </xdr:txBody>
            </xdr:sp>
            <xdr:cxnSp macro="">
              <xdr:nvCxnSpPr>
                <xdr:cNvPr id="80" name="Straight Connector 79"/>
                <xdr:cNvCxnSpPr/>
              </xdr:nvCxnSpPr>
              <xdr:spPr>
                <a:xfrm>
                  <a:off x="12601048" y="1238250"/>
                  <a:ext cx="0" cy="3038475"/>
                </a:xfrm>
                <a:prstGeom prst="line">
                  <a:avLst/>
                </a:prstGeom>
                <a:ln>
                  <a:solidFill>
                    <a:schemeClr val="tx2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95" name="Straight Connector 94"/>
                <xdr:cNvCxnSpPr/>
              </xdr:nvCxnSpPr>
              <xdr:spPr>
                <a:xfrm>
                  <a:off x="12610573" y="4277821"/>
                  <a:ext cx="3899764" cy="0"/>
                </a:xfrm>
                <a:prstGeom prst="line">
                  <a:avLst/>
                </a:prstGeom>
                <a:solidFill>
                  <a:schemeClr val="bg1"/>
                </a:solidFill>
                <a:ln>
                  <a:solidFill>
                    <a:schemeClr val="tx2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02" name="Straight Connector 101"/>
                <xdr:cNvCxnSpPr/>
              </xdr:nvCxnSpPr>
              <xdr:spPr>
                <a:xfrm flipH="1">
                  <a:off x="14937785" y="3230071"/>
                  <a:ext cx="576000" cy="0"/>
                </a:xfrm>
                <a:prstGeom prst="line">
                  <a:avLst/>
                </a:prstGeom>
                <a:ln w="38100">
                  <a:solidFill>
                    <a:schemeClr val="tx2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pic>
            <xdr:nvPicPr>
              <xdr:cNvPr id="1025" name="Picture 1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" cstate="screen">
                <a:clrChange>
                  <a:clrFrom>
                    <a:srgbClr val="FDFDFC"/>
                  </a:clrFrom>
                  <a:clrTo>
                    <a:srgbClr val="FDFDFC">
                      <a:alpha val="0"/>
                    </a:srgbClr>
                  </a:clrTo>
                </a:clrChange>
              </a:blip>
              <a:srcRect/>
              <a:stretch>
                <a:fillRect/>
              </a:stretch>
            </xdr:blipFill>
            <xdr:spPr bwMode="auto">
              <a:xfrm>
                <a:off x="8496272" y="3141774"/>
                <a:ext cx="570663" cy="552450"/>
              </a:xfrm>
              <a:prstGeom prst="rect">
                <a:avLst/>
              </a:prstGeom>
              <a:noFill/>
              <a:ln w="1">
                <a:noFill/>
                <a:miter lim="800000"/>
                <a:headEnd/>
                <a:tailEnd type="none" w="med" len="med"/>
              </a:ln>
              <a:effectLst/>
            </xdr:spPr>
          </xdr:pic>
        </xdr:grpSp>
        <xdr:sp macro="" textlink="">
          <xdr:nvSpPr>
            <xdr:cNvPr id="144" name="TextBox 22"/>
            <xdr:cNvSpPr txBox="1"/>
          </xdr:nvSpPr>
          <xdr:spPr>
            <a:xfrm>
              <a:off x="8272669" y="2851476"/>
              <a:ext cx="674093" cy="292757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de-DE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buNone/>
                <a:defRPr lang="en-US" sz="1800" b="0" i="0" u="none" kern="1200">
                  <a:solidFill>
                    <a:schemeClr val="tx1"/>
                  </a:solidFill>
                  <a:latin typeface="Bosch Office Sans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Bosch Office Sans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Bosch Office Sans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Bosch Office Sans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Bosch Office Sans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Bosch Office Sans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Bosch Office Sans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Bosch Office Sans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Bosch Office Sans" pitchFamily="34" charset="0"/>
                  <a:ea typeface="+mn-ea"/>
                  <a:cs typeface="+mn-cs"/>
                </a:defRPr>
              </a:lvl9pPr>
            </a:lstStyle>
            <a:p>
              <a:r>
                <a:rPr lang="en-US" sz="1100" b="1">
                  <a:solidFill>
                    <a:schemeClr val="tx2"/>
                  </a:solidFill>
                </a:rPr>
                <a:t>Size</a:t>
              </a:r>
            </a:p>
          </xdr:txBody>
        </xdr:sp>
        <xdr:cxnSp macro="">
          <xdr:nvCxnSpPr>
            <xdr:cNvPr id="145" name="Straight Arrow Connector 144"/>
            <xdr:cNvCxnSpPr/>
          </xdr:nvCxnSpPr>
          <xdr:spPr>
            <a:xfrm>
              <a:off x="8499680" y="3132946"/>
              <a:ext cx="0" cy="540000"/>
            </a:xfrm>
            <a:prstGeom prst="straightConnector1">
              <a:avLst/>
            </a:prstGeom>
            <a:solidFill>
              <a:schemeClr val="bg1"/>
            </a:solidFill>
            <a:ln>
              <a:solidFill>
                <a:schemeClr val="tx2"/>
              </a:solidFill>
              <a:headEnd type="arrow"/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pic>
        <xdr:nvPicPr>
          <xdr:cNvPr id="160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screen"/>
          <a:srcRect/>
          <a:stretch>
            <a:fillRect/>
          </a:stretch>
        </xdr:blipFill>
        <xdr:spPr bwMode="auto">
          <a:xfrm>
            <a:off x="12251734" y="3438043"/>
            <a:ext cx="819150" cy="333857"/>
          </a:xfrm>
          <a:prstGeom prst="rect">
            <a:avLst/>
          </a:prstGeom>
          <a:noFill/>
          <a:ln w="1">
            <a:noFill/>
            <a:miter lim="800000"/>
            <a:headEnd/>
            <a:tailEnd type="none" w="med" len="med"/>
          </a:ln>
          <a:effectLst/>
        </xdr:spPr>
      </xdr:pic>
      <xdr:cxnSp macro="">
        <xdr:nvCxnSpPr>
          <xdr:cNvPr id="161" name="Straight Arrow Connector 160"/>
          <xdr:cNvCxnSpPr/>
        </xdr:nvCxnSpPr>
        <xdr:spPr>
          <a:xfrm flipH="1">
            <a:off x="12385086" y="3400425"/>
            <a:ext cx="576000" cy="0"/>
          </a:xfrm>
          <a:prstGeom prst="straightConnector1">
            <a:avLst/>
          </a:prstGeom>
          <a:ln>
            <a:solidFill>
              <a:schemeClr val="tx2"/>
            </a:solidFill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2" name="TextBox 22"/>
          <xdr:cNvSpPr txBox="1"/>
        </xdr:nvSpPr>
        <xdr:spPr>
          <a:xfrm>
            <a:off x="12971271" y="3155463"/>
            <a:ext cx="628650" cy="255219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de-DE"/>
            </a:defPPr>
            <a:lvl1pPr algn="l" rtl="0" fontAlgn="base">
              <a:spcBef>
                <a:spcPct val="0"/>
              </a:spcBef>
              <a:spcAft>
                <a:spcPct val="0"/>
              </a:spcAft>
              <a:buNone/>
              <a:defRPr lang="en-US" sz="1800" b="0" i="0" u="none" kern="1200">
                <a:solidFill>
                  <a:schemeClr val="tx1"/>
                </a:solidFill>
                <a:latin typeface="Bosch Office Sans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Bosch Office Sans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Bosch Office Sans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Bosch Office Sans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Bosch Office Sans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Bosch Office Sans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Bosch Office Sans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Bosch Office Sans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Bosch Office Sans" pitchFamily="34" charset="0"/>
                <a:ea typeface="+mn-ea"/>
                <a:cs typeface="+mn-cs"/>
              </a:defRPr>
            </a:lvl9pPr>
          </a:lstStyle>
          <a:p>
            <a:r>
              <a:rPr lang="en-US" sz="1100" b="1" i="1">
                <a:solidFill>
                  <a:schemeClr val="tx2"/>
                </a:solidFill>
              </a:rPr>
              <a:t>Size</a:t>
            </a:r>
          </a:p>
        </xdr:txBody>
      </xdr:sp>
    </xdr:grpSp>
    <xdr:clientData/>
  </xdr:twoCellAnchor>
  <xdr:twoCellAnchor>
    <xdr:from>
      <xdr:col>8</xdr:col>
      <xdr:colOff>76201</xdr:colOff>
      <xdr:row>31</xdr:row>
      <xdr:rowOff>10222</xdr:rowOff>
    </xdr:from>
    <xdr:to>
      <xdr:col>16</xdr:col>
      <xdr:colOff>348076</xdr:colOff>
      <xdr:row>31</xdr:row>
      <xdr:rowOff>10222</xdr:rowOff>
    </xdr:to>
    <xdr:cxnSp macro="">
      <xdr:nvCxnSpPr>
        <xdr:cNvPr id="169" name="Straight Connector 168"/>
        <xdr:cNvCxnSpPr/>
      </xdr:nvCxnSpPr>
      <xdr:spPr>
        <a:xfrm>
          <a:off x="4133851" y="3991672"/>
          <a:ext cx="4320000" cy="0"/>
        </a:xfrm>
        <a:prstGeom prst="line">
          <a:avLst/>
        </a:prstGeom>
        <a:solidFill>
          <a:schemeClr val="bg1"/>
        </a:solidFill>
        <a:ln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57151</xdr:colOff>
      <xdr:row>52</xdr:row>
      <xdr:rowOff>29755</xdr:rowOff>
    </xdr:from>
    <xdr:to>
      <xdr:col>16</xdr:col>
      <xdr:colOff>123826</xdr:colOff>
      <xdr:row>52</xdr:row>
      <xdr:rowOff>29755</xdr:rowOff>
    </xdr:to>
    <xdr:cxnSp macro="">
      <xdr:nvCxnSpPr>
        <xdr:cNvPr id="170" name="Straight Connector 169"/>
        <xdr:cNvCxnSpPr/>
      </xdr:nvCxnSpPr>
      <xdr:spPr>
        <a:xfrm>
          <a:off x="4114801" y="7468780"/>
          <a:ext cx="4114800" cy="0"/>
        </a:xfrm>
        <a:prstGeom prst="line">
          <a:avLst/>
        </a:prstGeom>
        <a:solidFill>
          <a:schemeClr val="bg1"/>
        </a:solidFill>
        <a:ln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200026</xdr:colOff>
      <xdr:row>29</xdr:row>
      <xdr:rowOff>29272</xdr:rowOff>
    </xdr:from>
    <xdr:to>
      <xdr:col>22</xdr:col>
      <xdr:colOff>47626</xdr:colOff>
      <xdr:row>30</xdr:row>
      <xdr:rowOff>122663</xdr:rowOff>
    </xdr:to>
    <xdr:sp macro="" textlink="">
      <xdr:nvSpPr>
        <xdr:cNvPr id="173" name="TextBox 28"/>
        <xdr:cNvSpPr txBox="1"/>
      </xdr:nvSpPr>
      <xdr:spPr>
        <a:xfrm>
          <a:off x="9315451" y="3686872"/>
          <a:ext cx="1943100" cy="25531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de-DE"/>
          </a:defPPr>
          <a:lvl1pPr algn="l" rtl="0" fontAlgn="base">
            <a:spcBef>
              <a:spcPct val="0"/>
            </a:spcBef>
            <a:spcAft>
              <a:spcPct val="0"/>
            </a:spcAft>
            <a:buNone/>
            <a:defRPr lang="en-US" sz="1800" b="0" i="0" u="none" kern="1200">
              <a:solidFill>
                <a:schemeClr val="tx1"/>
              </a:solidFill>
              <a:latin typeface="Bosch Office Sans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Bosch Office Sans" pitchFamily="34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Bosch Office Sans" pitchFamily="34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Bosch Office Sans" pitchFamily="34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Bosch Office Sans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Bosch Office Sans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Bosch Office Sans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Bosch Office Sans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Bosch Office Sans" pitchFamily="34" charset="0"/>
              <a:ea typeface="+mn-ea"/>
              <a:cs typeface="+mn-cs"/>
            </a:defRPr>
          </a:lvl9pPr>
        </a:lstStyle>
        <a:p>
          <a:pPr algn="ctr"/>
          <a:r>
            <a:rPr lang="en-US" sz="1100" b="1" i="1">
              <a:solidFill>
                <a:schemeClr val="tx2"/>
              </a:solidFill>
            </a:rPr>
            <a:t>Distance from camera</a:t>
          </a:r>
          <a:endParaRPr lang="en-US" sz="1100" b="1" i="1">
            <a:solidFill>
              <a:schemeClr val="bg1">
                <a:lumMod val="95000"/>
              </a:schemeClr>
            </a:solidFill>
          </a:endParaRPr>
        </a:p>
      </xdr:txBody>
    </xdr:sp>
    <xdr:clientData/>
  </xdr:twoCellAnchor>
  <xdr:twoCellAnchor>
    <xdr:from>
      <xdr:col>16</xdr:col>
      <xdr:colOff>28576</xdr:colOff>
      <xdr:row>25</xdr:row>
      <xdr:rowOff>133350</xdr:rowOff>
    </xdr:from>
    <xdr:to>
      <xdr:col>16</xdr:col>
      <xdr:colOff>28576</xdr:colOff>
      <xdr:row>31</xdr:row>
      <xdr:rowOff>17096</xdr:rowOff>
    </xdr:to>
    <xdr:cxnSp macro="">
      <xdr:nvCxnSpPr>
        <xdr:cNvPr id="174" name="Straight Arrow Connector 173"/>
        <xdr:cNvCxnSpPr/>
      </xdr:nvCxnSpPr>
      <xdr:spPr>
        <a:xfrm flipH="1">
          <a:off x="8010526" y="3143250"/>
          <a:ext cx="0" cy="855296"/>
        </a:xfrm>
        <a:prstGeom prst="straightConnector1">
          <a:avLst/>
        </a:prstGeom>
        <a:solidFill>
          <a:schemeClr val="bg1"/>
        </a:solidFill>
        <a:ln>
          <a:solidFill>
            <a:schemeClr val="tx2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247650</xdr:colOff>
      <xdr:row>50</xdr:row>
      <xdr:rowOff>125005</xdr:rowOff>
    </xdr:from>
    <xdr:to>
      <xdr:col>14</xdr:col>
      <xdr:colOff>200025</xdr:colOff>
      <xdr:row>52</xdr:row>
      <xdr:rowOff>22198</xdr:rowOff>
    </xdr:to>
    <xdr:sp macro="" textlink="">
      <xdr:nvSpPr>
        <xdr:cNvPr id="183" name="TextBox 28"/>
        <xdr:cNvSpPr txBox="1"/>
      </xdr:nvSpPr>
      <xdr:spPr>
        <a:xfrm>
          <a:off x="5524500" y="7240180"/>
          <a:ext cx="1943100" cy="221043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de-DE"/>
          </a:defPPr>
          <a:lvl1pPr algn="l" rtl="0" fontAlgn="base">
            <a:spcBef>
              <a:spcPct val="0"/>
            </a:spcBef>
            <a:spcAft>
              <a:spcPct val="0"/>
            </a:spcAft>
            <a:buNone/>
            <a:defRPr lang="en-US" sz="1800" b="0" i="0" u="none" kern="1200">
              <a:solidFill>
                <a:schemeClr val="tx1"/>
              </a:solidFill>
              <a:latin typeface="Bosch Office Sans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Bosch Office Sans" pitchFamily="34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Bosch Office Sans" pitchFamily="34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Bosch Office Sans" pitchFamily="34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Bosch Office Sans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Bosch Office Sans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Bosch Office Sans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Bosch Office Sans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Bosch Office Sans" pitchFamily="34" charset="0"/>
              <a:ea typeface="+mn-ea"/>
              <a:cs typeface="+mn-cs"/>
            </a:defRPr>
          </a:lvl9pPr>
        </a:lstStyle>
        <a:p>
          <a:pPr algn="ctr"/>
          <a:r>
            <a:rPr lang="en-US" sz="1100" b="1" i="1">
              <a:solidFill>
                <a:schemeClr val="tx2"/>
              </a:solidFill>
            </a:rPr>
            <a:t>Distance from camera</a:t>
          </a:r>
          <a:endParaRPr lang="en-US" sz="1100" b="1" i="1">
            <a:solidFill>
              <a:schemeClr val="bg1">
                <a:lumMod val="95000"/>
              </a:schemeClr>
            </a:solidFill>
          </a:endParaRPr>
        </a:p>
      </xdr:txBody>
    </xdr:sp>
    <xdr:clientData/>
  </xdr:twoCellAnchor>
  <xdr:twoCellAnchor>
    <xdr:from>
      <xdr:col>6</xdr:col>
      <xdr:colOff>0</xdr:colOff>
      <xdr:row>36</xdr:row>
      <xdr:rowOff>1180</xdr:rowOff>
    </xdr:from>
    <xdr:to>
      <xdr:col>6</xdr:col>
      <xdr:colOff>0</xdr:colOff>
      <xdr:row>42</xdr:row>
      <xdr:rowOff>113526</xdr:rowOff>
    </xdr:to>
    <xdr:cxnSp macro="">
      <xdr:nvCxnSpPr>
        <xdr:cNvPr id="194" name="Straight Arrow Connector 193"/>
        <xdr:cNvCxnSpPr/>
      </xdr:nvCxnSpPr>
      <xdr:spPr>
        <a:xfrm flipH="1">
          <a:off x="4057650" y="4830355"/>
          <a:ext cx="0" cy="1102946"/>
        </a:xfrm>
        <a:prstGeom prst="straightConnector1">
          <a:avLst/>
        </a:prstGeom>
        <a:solidFill>
          <a:schemeClr val="bg1"/>
        </a:solidFill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333375</xdr:colOff>
      <xdr:row>46</xdr:row>
      <xdr:rowOff>66675</xdr:rowOff>
    </xdr:from>
    <xdr:to>
      <xdr:col>15</xdr:col>
      <xdr:colOff>333375</xdr:colOff>
      <xdr:row>52</xdr:row>
      <xdr:rowOff>10800</xdr:rowOff>
    </xdr:to>
    <xdr:cxnSp macro="">
      <xdr:nvCxnSpPr>
        <xdr:cNvPr id="195" name="Straight Arrow Connector 194"/>
        <xdr:cNvCxnSpPr/>
      </xdr:nvCxnSpPr>
      <xdr:spPr>
        <a:xfrm>
          <a:off x="8020050" y="6534150"/>
          <a:ext cx="0" cy="915675"/>
        </a:xfrm>
        <a:prstGeom prst="straightConnector1">
          <a:avLst/>
        </a:prstGeom>
        <a:solidFill>
          <a:schemeClr val="bg1"/>
        </a:solidFill>
        <a:ln>
          <a:solidFill>
            <a:schemeClr val="tx2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190500</xdr:colOff>
      <xdr:row>48</xdr:row>
      <xdr:rowOff>0</xdr:rowOff>
    </xdr:from>
    <xdr:to>
      <xdr:col>17</xdr:col>
      <xdr:colOff>95250</xdr:colOff>
      <xdr:row>50</xdr:row>
      <xdr:rowOff>50773</xdr:rowOff>
    </xdr:to>
    <xdr:sp macro="" textlink="">
      <xdr:nvSpPr>
        <xdr:cNvPr id="197" name="TextBox 28"/>
        <xdr:cNvSpPr txBox="1"/>
      </xdr:nvSpPr>
      <xdr:spPr>
        <a:xfrm>
          <a:off x="7753350" y="6791325"/>
          <a:ext cx="857250" cy="374623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de-DE"/>
          </a:defPPr>
          <a:lvl1pPr algn="l" rtl="0" fontAlgn="base">
            <a:spcBef>
              <a:spcPct val="0"/>
            </a:spcBef>
            <a:spcAft>
              <a:spcPct val="0"/>
            </a:spcAft>
            <a:buNone/>
            <a:defRPr lang="en-US" sz="1800" b="0" i="0" u="none" kern="1200">
              <a:solidFill>
                <a:schemeClr val="tx1"/>
              </a:solidFill>
              <a:latin typeface="Bosch Office Sans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Bosch Office Sans" pitchFamily="34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Bosch Office Sans" pitchFamily="34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Bosch Office Sans" pitchFamily="34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Bosch Office Sans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Bosch Office Sans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Bosch Office Sans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Bosch Office Sans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Bosch Office Sans" pitchFamily="34" charset="0"/>
              <a:ea typeface="+mn-ea"/>
              <a:cs typeface="+mn-cs"/>
            </a:defRPr>
          </a:lvl9pPr>
        </a:lstStyle>
        <a:p>
          <a:pPr algn="ctr"/>
          <a:r>
            <a:rPr lang="en-US" sz="1100" b="1" i="1">
              <a:solidFill>
                <a:schemeClr val="tx2"/>
              </a:solidFill>
            </a:rPr>
            <a:t>Object</a:t>
          </a:r>
        </a:p>
        <a:p>
          <a:pPr algn="ctr"/>
          <a:r>
            <a:rPr lang="en-US" sz="1100" b="1" i="1">
              <a:solidFill>
                <a:schemeClr val="tx2"/>
              </a:solidFill>
            </a:rPr>
            <a:t>height</a:t>
          </a:r>
          <a:endParaRPr lang="en-US" sz="1100" b="1" i="1">
            <a:solidFill>
              <a:schemeClr val="bg1">
                <a:lumMod val="95000"/>
              </a:schemeClr>
            </a:solidFill>
          </a:endParaRPr>
        </a:p>
      </xdr:txBody>
    </xdr:sp>
    <xdr:clientData/>
  </xdr:twoCellAnchor>
  <xdr:twoCellAnchor>
    <xdr:from>
      <xdr:col>17</xdr:col>
      <xdr:colOff>312073</xdr:colOff>
      <xdr:row>36</xdr:row>
      <xdr:rowOff>66675</xdr:rowOff>
    </xdr:from>
    <xdr:to>
      <xdr:col>23</xdr:col>
      <xdr:colOff>544938</xdr:colOff>
      <xdr:row>54</xdr:row>
      <xdr:rowOff>38099</xdr:rowOff>
    </xdr:to>
    <xdr:grpSp>
      <xdr:nvGrpSpPr>
        <xdr:cNvPr id="224" name="Group 223"/>
        <xdr:cNvGrpSpPr/>
      </xdr:nvGrpSpPr>
      <xdr:grpSpPr>
        <a:xfrm>
          <a:off x="9029353" y="5034915"/>
          <a:ext cx="3654245" cy="3004184"/>
          <a:chOff x="8789323" y="4895850"/>
          <a:chExt cx="3576140" cy="2905124"/>
        </a:xfrm>
      </xdr:grpSpPr>
      <xdr:grpSp>
        <xdr:nvGrpSpPr>
          <xdr:cNvPr id="118" name="Group 114"/>
          <xdr:cNvGrpSpPr/>
        </xdr:nvGrpSpPr>
        <xdr:grpSpPr>
          <a:xfrm>
            <a:off x="8789323" y="4895850"/>
            <a:ext cx="3576140" cy="2905124"/>
            <a:chOff x="12875547" y="1228725"/>
            <a:chExt cx="4319888" cy="3384611"/>
          </a:xfrm>
        </xdr:grpSpPr>
        <xdr:grpSp>
          <xdr:nvGrpSpPr>
            <xdr:cNvPr id="120" name="Group 54"/>
            <xdr:cNvGrpSpPr/>
          </xdr:nvGrpSpPr>
          <xdr:grpSpPr>
            <a:xfrm>
              <a:off x="12936550" y="1952625"/>
              <a:ext cx="4189400" cy="2660711"/>
              <a:chOff x="6878650" y="1663783"/>
              <a:chExt cx="4189400" cy="3366670"/>
            </a:xfrm>
          </xdr:grpSpPr>
          <xdr:grpSp>
            <xdr:nvGrpSpPr>
              <xdr:cNvPr id="129" name="Group 1"/>
              <xdr:cNvGrpSpPr/>
            </xdr:nvGrpSpPr>
            <xdr:grpSpPr>
              <a:xfrm>
                <a:off x="6966569" y="1663783"/>
                <a:ext cx="4101481" cy="2052390"/>
                <a:chOff x="1538832" y="1997763"/>
                <a:chExt cx="4101481" cy="2052390"/>
              </a:xfrm>
              <a:solidFill>
                <a:schemeClr val="bg1"/>
              </a:solidFill>
            </xdr:grpSpPr>
            <xdr:cxnSp macro="">
              <xdr:nvCxnSpPr>
                <xdr:cNvPr id="132" name="Straight Connector 131"/>
                <xdr:cNvCxnSpPr/>
              </xdr:nvCxnSpPr>
              <xdr:spPr>
                <a:xfrm flipH="1">
                  <a:off x="1548358" y="1997763"/>
                  <a:ext cx="4091955" cy="20715"/>
                </a:xfrm>
                <a:prstGeom prst="line">
                  <a:avLst/>
                </a:prstGeom>
                <a:grpFill/>
                <a:ln>
                  <a:solidFill>
                    <a:schemeClr val="tx2"/>
                  </a:solidFill>
                  <a:prstDash val="dash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33" name="Straight Arrow Connector 132"/>
                <xdr:cNvCxnSpPr/>
              </xdr:nvCxnSpPr>
              <xdr:spPr>
                <a:xfrm flipV="1">
                  <a:off x="1538832" y="4050153"/>
                  <a:ext cx="2609226" cy="0"/>
                </a:xfrm>
                <a:prstGeom prst="straightConnector1">
                  <a:avLst/>
                </a:prstGeom>
                <a:grpFill/>
                <a:ln>
                  <a:solidFill>
                    <a:schemeClr val="tx2"/>
                  </a:solidFill>
                  <a:headEnd type="arrow"/>
                  <a:tailEnd type="arrow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35" name="Straight Connector 134"/>
                <xdr:cNvCxnSpPr/>
              </xdr:nvCxnSpPr>
              <xdr:spPr>
                <a:xfrm>
                  <a:off x="1706487" y="2072583"/>
                  <a:ext cx="1975830" cy="918847"/>
                </a:xfrm>
                <a:prstGeom prst="line">
                  <a:avLst/>
                </a:prstGeom>
                <a:grpFill/>
                <a:ln>
                  <a:solidFill>
                    <a:schemeClr val="tx2"/>
                  </a:solidFill>
                  <a:prstDash val="sysDash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36" name="Straight Connector 135"/>
                <xdr:cNvCxnSpPr/>
              </xdr:nvCxnSpPr>
              <xdr:spPr>
                <a:xfrm>
                  <a:off x="1592187" y="2033920"/>
                  <a:ext cx="2055612" cy="1659582"/>
                </a:xfrm>
                <a:prstGeom prst="line">
                  <a:avLst/>
                </a:prstGeom>
                <a:grpFill/>
                <a:ln>
                  <a:solidFill>
                    <a:schemeClr val="tx2"/>
                  </a:solidFill>
                  <a:prstDash val="sysDash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sp macro="" textlink="">
            <xdr:nvSpPr>
              <xdr:cNvPr id="130" name="TextBox 129"/>
              <xdr:cNvSpPr txBox="1"/>
            </xdr:nvSpPr>
            <xdr:spPr>
              <a:xfrm>
                <a:off x="6878650" y="4584520"/>
                <a:ext cx="3589108" cy="445933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wrap="square" rtlCol="0" anchor="t"/>
              <a:lstStyle/>
              <a:p>
                <a:r>
                  <a:rPr lang="en-US" sz="2000" b="1">
                    <a:solidFill>
                      <a:schemeClr val="tx2"/>
                    </a:solidFill>
                  </a:rPr>
                  <a:t>Vertical</a:t>
                </a:r>
                <a:r>
                  <a:rPr lang="en-US" sz="2000" b="1" baseline="0">
                    <a:solidFill>
                      <a:schemeClr val="tx2"/>
                    </a:solidFill>
                  </a:rPr>
                  <a:t> </a:t>
                </a:r>
                <a:r>
                  <a:rPr lang="en-US" sz="2000" b="1">
                    <a:solidFill>
                      <a:schemeClr val="tx2"/>
                    </a:solidFill>
                  </a:rPr>
                  <a:t>(View from front)</a:t>
                </a:r>
              </a:p>
            </xdr:txBody>
          </xdr:sp>
        </xdr:grpSp>
        <xdr:sp macro="" textlink="">
          <xdr:nvSpPr>
            <xdr:cNvPr id="121" name="TextBox 28"/>
            <xdr:cNvSpPr txBox="1"/>
          </xdr:nvSpPr>
          <xdr:spPr>
            <a:xfrm>
              <a:off x="13011148" y="1228725"/>
              <a:ext cx="2294876" cy="291887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de-DE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buNone/>
                <a:defRPr lang="en-US" sz="1800" b="0" i="0" u="none" kern="1200">
                  <a:solidFill>
                    <a:schemeClr val="tx1"/>
                  </a:solidFill>
                  <a:latin typeface="Bosch Office Sans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Bosch Office Sans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Bosch Office Sans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Bosch Office Sans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Bosch Office Sans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Bosch Office Sans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Bosch Office Sans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Bosch Office Sans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Bosch Office Sans" pitchFamily="34" charset="0"/>
                  <a:ea typeface="+mn-ea"/>
                  <a:cs typeface="+mn-cs"/>
                </a:defRPr>
              </a:lvl9pPr>
            </a:lstStyle>
            <a:p>
              <a:pPr marL="0" indent="0" algn="l" rtl="0" fontAlgn="base">
                <a:spcBef>
                  <a:spcPct val="0"/>
                </a:spcBef>
                <a:spcAft>
                  <a:spcPct val="0"/>
                </a:spcAft>
                <a:buNone/>
              </a:pPr>
              <a:r>
                <a:rPr lang="en-US" sz="1400" b="1" i="1" u="none" kern="1200">
                  <a:solidFill>
                    <a:schemeClr val="tx2"/>
                  </a:solidFill>
                  <a:latin typeface="Bosch Office Sans"/>
                  <a:ea typeface="+mn-ea"/>
                  <a:cs typeface="+mn-cs"/>
                </a:rPr>
                <a:t>Wall installation</a:t>
              </a:r>
            </a:p>
          </xdr:txBody>
        </xdr:sp>
        <xdr:sp macro="" textlink="">
          <xdr:nvSpPr>
            <xdr:cNvPr id="122" name="Pie 121"/>
            <xdr:cNvSpPr>
              <a:spLocks noChangeAspect="1"/>
            </xdr:cNvSpPr>
          </xdr:nvSpPr>
          <xdr:spPr>
            <a:xfrm rot="10800000">
              <a:off x="12875547" y="1777806"/>
              <a:ext cx="288000" cy="395383"/>
            </a:xfrm>
            <a:prstGeom prst="pie">
              <a:avLst>
                <a:gd name="adj1" fmla="val 5424173"/>
                <a:gd name="adj2" fmla="val 16189858"/>
              </a:avLst>
            </a:prstGeom>
            <a:solidFill>
              <a:schemeClr val="tx2"/>
            </a:solidFill>
            <a:ln w="19050">
              <a:solidFill>
                <a:schemeClr val="tx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de-DE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buNone/>
                <a:defRPr lang="en-US" sz="1800" b="0" i="0" u="none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>
                <a:solidFill>
                  <a:schemeClr val="tx1"/>
                </a:solidFill>
              </a:endParaRPr>
            </a:p>
          </xdr:txBody>
        </xdr:sp>
        <xdr:cxnSp macro="">
          <xdr:nvCxnSpPr>
            <xdr:cNvPr id="123" name="Straight Connector 122"/>
            <xdr:cNvCxnSpPr/>
          </xdr:nvCxnSpPr>
          <xdr:spPr>
            <a:xfrm>
              <a:off x="13011149" y="1249348"/>
              <a:ext cx="0" cy="2935922"/>
            </a:xfrm>
            <a:prstGeom prst="line">
              <a:avLst/>
            </a:prstGeom>
            <a:ln>
              <a:solidFill>
                <a:schemeClr val="tx2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4" name="Straight Connector 123"/>
            <xdr:cNvCxnSpPr/>
          </xdr:nvCxnSpPr>
          <xdr:spPr>
            <a:xfrm>
              <a:off x="13020673" y="4189045"/>
              <a:ext cx="4174762" cy="0"/>
            </a:xfrm>
            <a:prstGeom prst="line">
              <a:avLst/>
            </a:prstGeom>
            <a:solidFill>
              <a:schemeClr val="bg1"/>
            </a:solidFill>
            <a:ln>
              <a:solidFill>
                <a:schemeClr val="tx2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pic>
        <xdr:nvPicPr>
          <xdr:cNvPr id="147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screen">
            <a:clrChange>
              <a:clrFrom>
                <a:srgbClr val="FDFDFC"/>
              </a:clrFrom>
              <a:clrTo>
                <a:srgbClr val="FDFDFC">
                  <a:alpha val="0"/>
                </a:srgbClr>
              </a:clrTo>
            </a:clrChange>
          </a:blip>
          <a:srcRect/>
          <a:stretch>
            <a:fillRect/>
          </a:stretch>
        </xdr:blipFill>
        <xdr:spPr bwMode="auto">
          <a:xfrm>
            <a:off x="10953749" y="6190554"/>
            <a:ext cx="570663" cy="552450"/>
          </a:xfrm>
          <a:prstGeom prst="rect">
            <a:avLst/>
          </a:prstGeom>
          <a:noFill/>
          <a:ln w="1">
            <a:noFill/>
            <a:miter lim="800000"/>
            <a:headEnd/>
            <a:tailEnd type="none" w="med" len="med"/>
          </a:ln>
          <a:effectLst/>
        </xdr:spPr>
      </xdr:pic>
      <xdr:sp macro="" textlink="">
        <xdr:nvSpPr>
          <xdr:cNvPr id="148" name="TextBox 22"/>
          <xdr:cNvSpPr txBox="1"/>
        </xdr:nvSpPr>
        <xdr:spPr>
          <a:xfrm>
            <a:off x="10744200" y="5943600"/>
            <a:ext cx="674093" cy="29275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de-DE"/>
            </a:defPPr>
            <a:lvl1pPr algn="l" rtl="0" fontAlgn="base">
              <a:spcBef>
                <a:spcPct val="0"/>
              </a:spcBef>
              <a:spcAft>
                <a:spcPct val="0"/>
              </a:spcAft>
              <a:buNone/>
              <a:defRPr lang="en-US" sz="1800" b="0" i="0" u="none" kern="1200">
                <a:solidFill>
                  <a:schemeClr val="tx1"/>
                </a:solidFill>
                <a:latin typeface="Bosch Office Sans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Bosch Office Sans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Bosch Office Sans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Bosch Office Sans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Bosch Office Sans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Bosch Office Sans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Bosch Office Sans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Bosch Office Sans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Bosch Office Sans" pitchFamily="34" charset="0"/>
                <a:ea typeface="+mn-ea"/>
                <a:cs typeface="+mn-cs"/>
              </a:defRPr>
            </a:lvl9pPr>
          </a:lstStyle>
          <a:p>
            <a:r>
              <a:rPr lang="en-US" sz="1100" b="1">
                <a:solidFill>
                  <a:schemeClr val="tx2"/>
                </a:solidFill>
              </a:rPr>
              <a:t>Size</a:t>
            </a:r>
          </a:p>
        </xdr:txBody>
      </xdr:sp>
      <xdr:cxnSp macro="">
        <xdr:nvCxnSpPr>
          <xdr:cNvPr id="149" name="Straight Arrow Connector 148"/>
          <xdr:cNvCxnSpPr/>
        </xdr:nvCxnSpPr>
        <xdr:spPr>
          <a:xfrm>
            <a:off x="10906125" y="6181725"/>
            <a:ext cx="0" cy="540000"/>
          </a:xfrm>
          <a:prstGeom prst="straightConnector1">
            <a:avLst/>
          </a:prstGeom>
          <a:solidFill>
            <a:schemeClr val="bg1"/>
          </a:solidFill>
          <a:ln>
            <a:solidFill>
              <a:schemeClr val="tx2"/>
            </a:solidFill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" name="Straight Connector 155"/>
          <xdr:cNvCxnSpPr/>
        </xdr:nvCxnSpPr>
        <xdr:spPr>
          <a:xfrm>
            <a:off x="10791825" y="6192430"/>
            <a:ext cx="0" cy="540000"/>
          </a:xfrm>
          <a:prstGeom prst="line">
            <a:avLst/>
          </a:prstGeom>
          <a:solidFill>
            <a:schemeClr val="bg1"/>
          </a:solidFill>
          <a:ln w="38100">
            <a:solidFill>
              <a:schemeClr val="tx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5" name="TextBox 28"/>
          <xdr:cNvSpPr txBox="1"/>
        </xdr:nvSpPr>
        <xdr:spPr>
          <a:xfrm>
            <a:off x="9115425" y="6906805"/>
            <a:ext cx="1943100" cy="221043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de-DE"/>
            </a:defPPr>
            <a:lvl1pPr algn="l" rtl="0" fontAlgn="base">
              <a:spcBef>
                <a:spcPct val="0"/>
              </a:spcBef>
              <a:spcAft>
                <a:spcPct val="0"/>
              </a:spcAft>
              <a:buNone/>
              <a:defRPr lang="en-US" sz="1800" b="0" i="0" u="none" kern="1200">
                <a:solidFill>
                  <a:schemeClr val="tx1"/>
                </a:solidFill>
                <a:latin typeface="Bosch Office Sans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Bosch Office Sans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Bosch Office Sans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Bosch Office Sans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Bosch Office Sans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Bosch Office Sans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Bosch Office Sans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Bosch Office Sans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Bosch Office Sans" pitchFamily="34" charset="0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1">
                <a:solidFill>
                  <a:schemeClr val="tx2"/>
                </a:solidFill>
              </a:rPr>
              <a:t>Distance from camera</a:t>
            </a:r>
            <a:endParaRPr lang="en-US" sz="1100" b="1" i="1">
              <a:solidFill>
                <a:schemeClr val="bg1">
                  <a:lumMod val="95000"/>
                </a:schemeClr>
              </a:solidFill>
            </a:endParaRPr>
          </a:p>
        </xdr:txBody>
      </xdr:sp>
      <xdr:cxnSp macro="">
        <xdr:nvCxnSpPr>
          <xdr:cNvPr id="198" name="Straight Arrow Connector 197"/>
          <xdr:cNvCxnSpPr/>
        </xdr:nvCxnSpPr>
        <xdr:spPr>
          <a:xfrm>
            <a:off x="11591925" y="6419850"/>
            <a:ext cx="0" cy="1019175"/>
          </a:xfrm>
          <a:prstGeom prst="straightConnector1">
            <a:avLst/>
          </a:prstGeom>
          <a:solidFill>
            <a:schemeClr val="bg1"/>
          </a:solidFill>
          <a:ln>
            <a:solidFill>
              <a:schemeClr val="tx2"/>
            </a:solidFill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9" name="TextBox 28"/>
          <xdr:cNvSpPr txBox="1"/>
        </xdr:nvSpPr>
        <xdr:spPr>
          <a:xfrm>
            <a:off x="11534775" y="6734175"/>
            <a:ext cx="695325" cy="374623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de-DE"/>
            </a:defPPr>
            <a:lvl1pPr algn="l" rtl="0" fontAlgn="base">
              <a:spcBef>
                <a:spcPct val="0"/>
              </a:spcBef>
              <a:spcAft>
                <a:spcPct val="0"/>
              </a:spcAft>
              <a:buNone/>
              <a:defRPr lang="en-US" sz="1800" b="0" i="0" u="none" kern="1200">
                <a:solidFill>
                  <a:schemeClr val="tx1"/>
                </a:solidFill>
                <a:latin typeface="Bosch Office Sans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Bosch Office Sans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Bosch Office Sans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Bosch Office Sans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Bosch Office Sans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Bosch Office Sans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Bosch Office Sans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Bosch Office Sans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Bosch Office Sans" pitchFamily="34" charset="0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1">
                <a:solidFill>
                  <a:schemeClr val="tx2"/>
                </a:solidFill>
              </a:rPr>
              <a:t>Object</a:t>
            </a:r>
          </a:p>
          <a:p>
            <a:pPr algn="ctr"/>
            <a:r>
              <a:rPr lang="en-US" sz="1100" b="1" i="1">
                <a:solidFill>
                  <a:schemeClr val="tx2"/>
                </a:solidFill>
              </a:rPr>
              <a:t>height</a:t>
            </a:r>
            <a:endParaRPr lang="en-US" sz="1100" b="1" i="1">
              <a:solidFill>
                <a:schemeClr val="bg1">
                  <a:lumMod val="95000"/>
                </a:schemeClr>
              </a:solidFill>
            </a:endParaRPr>
          </a:p>
        </xdr:txBody>
      </xdr:sp>
    </xdr:grpSp>
    <xdr:clientData/>
  </xdr:twoCellAnchor>
  <xdr:twoCellAnchor>
    <xdr:from>
      <xdr:col>15</xdr:col>
      <xdr:colOff>323850</xdr:colOff>
      <xdr:row>27</xdr:row>
      <xdr:rowOff>85725</xdr:rowOff>
    </xdr:from>
    <xdr:to>
      <xdr:col>17</xdr:col>
      <xdr:colOff>123825</xdr:colOff>
      <xdr:row>29</xdr:row>
      <xdr:rowOff>136498</xdr:rowOff>
    </xdr:to>
    <xdr:sp macro="" textlink="">
      <xdr:nvSpPr>
        <xdr:cNvPr id="201" name="TextBox 28"/>
        <xdr:cNvSpPr txBox="1"/>
      </xdr:nvSpPr>
      <xdr:spPr>
        <a:xfrm>
          <a:off x="7886700" y="3419475"/>
          <a:ext cx="752475" cy="374623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de-DE"/>
          </a:defPPr>
          <a:lvl1pPr algn="l" rtl="0" fontAlgn="base">
            <a:spcBef>
              <a:spcPct val="0"/>
            </a:spcBef>
            <a:spcAft>
              <a:spcPct val="0"/>
            </a:spcAft>
            <a:buNone/>
            <a:defRPr lang="en-US" sz="1800" b="0" i="0" u="none" kern="1200">
              <a:solidFill>
                <a:schemeClr val="tx1"/>
              </a:solidFill>
              <a:latin typeface="Bosch Office Sans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Bosch Office Sans" pitchFamily="34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Bosch Office Sans" pitchFamily="34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Bosch Office Sans" pitchFamily="34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Bosch Office Sans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Bosch Office Sans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Bosch Office Sans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Bosch Office Sans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Bosch Office Sans" pitchFamily="34" charset="0"/>
              <a:ea typeface="+mn-ea"/>
              <a:cs typeface="+mn-cs"/>
            </a:defRPr>
          </a:lvl9pPr>
        </a:lstStyle>
        <a:p>
          <a:pPr algn="ctr"/>
          <a:r>
            <a:rPr lang="en-US" sz="1100" b="1" i="1">
              <a:solidFill>
                <a:schemeClr val="tx2"/>
              </a:solidFill>
            </a:rPr>
            <a:t>Object</a:t>
          </a:r>
        </a:p>
        <a:p>
          <a:pPr algn="ctr"/>
          <a:r>
            <a:rPr lang="en-US" sz="1100" b="1" i="1">
              <a:solidFill>
                <a:schemeClr val="tx2"/>
              </a:solidFill>
            </a:rPr>
            <a:t>height</a:t>
          </a:r>
          <a:endParaRPr lang="en-US" sz="1100" b="1" i="1">
            <a:solidFill>
              <a:schemeClr val="bg1">
                <a:lumMod val="95000"/>
              </a:schemeClr>
            </a:solidFill>
          </a:endParaRPr>
        </a:p>
      </xdr:txBody>
    </xdr:sp>
    <xdr:clientData/>
  </xdr:twoCellAnchor>
  <xdr:twoCellAnchor>
    <xdr:from>
      <xdr:col>22</xdr:col>
      <xdr:colOff>533400</xdr:colOff>
      <xdr:row>27</xdr:row>
      <xdr:rowOff>66675</xdr:rowOff>
    </xdr:from>
    <xdr:to>
      <xdr:col>22</xdr:col>
      <xdr:colOff>533400</xdr:colOff>
      <xdr:row>31</xdr:row>
      <xdr:rowOff>57847</xdr:rowOff>
    </xdr:to>
    <xdr:cxnSp macro="">
      <xdr:nvCxnSpPr>
        <xdr:cNvPr id="202" name="Straight Arrow Connector 201"/>
        <xdr:cNvCxnSpPr/>
      </xdr:nvCxnSpPr>
      <xdr:spPr>
        <a:xfrm>
          <a:off x="11744325" y="3400425"/>
          <a:ext cx="0" cy="638872"/>
        </a:xfrm>
        <a:prstGeom prst="straightConnector1">
          <a:avLst/>
        </a:prstGeom>
        <a:solidFill>
          <a:schemeClr val="bg1"/>
        </a:solidFill>
        <a:ln>
          <a:solidFill>
            <a:schemeClr val="tx2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495301</xdr:colOff>
      <xdr:row>28</xdr:row>
      <xdr:rowOff>29272</xdr:rowOff>
    </xdr:from>
    <xdr:to>
      <xdr:col>23</xdr:col>
      <xdr:colOff>581026</xdr:colOff>
      <xdr:row>30</xdr:row>
      <xdr:rowOff>80045</xdr:rowOff>
    </xdr:to>
    <xdr:sp macro="" textlink="">
      <xdr:nvSpPr>
        <xdr:cNvPr id="203" name="TextBox 28"/>
        <xdr:cNvSpPr txBox="1"/>
      </xdr:nvSpPr>
      <xdr:spPr>
        <a:xfrm>
          <a:off x="11706226" y="3524947"/>
          <a:ext cx="695325" cy="374623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de-DE"/>
          </a:defPPr>
          <a:lvl1pPr algn="l" rtl="0" fontAlgn="base">
            <a:spcBef>
              <a:spcPct val="0"/>
            </a:spcBef>
            <a:spcAft>
              <a:spcPct val="0"/>
            </a:spcAft>
            <a:buNone/>
            <a:defRPr lang="en-US" sz="1800" b="0" i="0" u="none" kern="1200">
              <a:solidFill>
                <a:schemeClr val="tx1"/>
              </a:solidFill>
              <a:latin typeface="Bosch Office Sans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Bosch Office Sans" pitchFamily="34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Bosch Office Sans" pitchFamily="34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Bosch Office Sans" pitchFamily="34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Bosch Office Sans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Bosch Office Sans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Bosch Office Sans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Bosch Office Sans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Bosch Office Sans" pitchFamily="34" charset="0"/>
              <a:ea typeface="+mn-ea"/>
              <a:cs typeface="+mn-cs"/>
            </a:defRPr>
          </a:lvl9pPr>
        </a:lstStyle>
        <a:p>
          <a:pPr algn="ctr"/>
          <a:r>
            <a:rPr lang="en-US" sz="1100" b="1" i="1">
              <a:solidFill>
                <a:schemeClr val="tx2"/>
              </a:solidFill>
            </a:rPr>
            <a:t>Object</a:t>
          </a:r>
        </a:p>
        <a:p>
          <a:pPr algn="ctr"/>
          <a:r>
            <a:rPr lang="en-US" sz="1100" b="1" i="1">
              <a:solidFill>
                <a:schemeClr val="tx2"/>
              </a:solidFill>
            </a:rPr>
            <a:t>height</a:t>
          </a:r>
          <a:endParaRPr lang="en-US" sz="1100" b="1" i="1">
            <a:solidFill>
              <a:schemeClr val="bg1">
                <a:lumMod val="95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74"/>
  <sheetViews>
    <sheetView tabSelected="1" zoomScaleNormal="100" workbookViewId="0">
      <selection activeCell="D28" sqref="D28"/>
    </sheetView>
  </sheetViews>
  <sheetFormatPr defaultRowHeight="13.2"/>
  <cols>
    <col min="1" max="1" width="2" style="8" customWidth="1"/>
    <col min="2" max="2" width="21.6640625" style="8" customWidth="1"/>
    <col min="3" max="5" width="11" customWidth="1"/>
    <col min="6" max="6" width="4.109375" customWidth="1"/>
    <col min="7" max="8" width="10.6640625" hidden="1" customWidth="1"/>
    <col min="10" max="10" width="8.6640625" customWidth="1"/>
    <col min="12" max="12" width="7.109375" bestFit="1" customWidth="1"/>
    <col min="13" max="13" width="7" customWidth="1"/>
    <col min="14" max="14" width="5.5546875" bestFit="1" customWidth="1"/>
    <col min="15" max="15" width="5.88671875" customWidth="1"/>
    <col min="16" max="16" width="6.33203125" bestFit="1" customWidth="1"/>
    <col min="17" max="17" width="8" customWidth="1"/>
    <col min="18" max="18" width="9.5546875" customWidth="1"/>
    <col min="19" max="20" width="5.5546875" customWidth="1"/>
    <col min="21" max="21" width="9" customWidth="1"/>
    <col min="22" max="22" width="11.33203125" customWidth="1"/>
  </cols>
  <sheetData>
    <row r="1" spans="1:34" ht="13.8" thickBot="1">
      <c r="C1" s="11"/>
      <c r="D1" s="11"/>
      <c r="E1" s="11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ht="14.4" thickTop="1" thickBot="1">
      <c r="B2" s="66" t="s">
        <v>20</v>
      </c>
      <c r="C2" s="73" t="s">
        <v>21</v>
      </c>
      <c r="D2" s="89" t="s">
        <v>22</v>
      </c>
      <c r="E2" s="90"/>
      <c r="F2" s="10"/>
      <c r="G2" s="8"/>
      <c r="H2" s="8"/>
      <c r="I2" s="8" t="s">
        <v>23</v>
      </c>
      <c r="J2" s="8"/>
      <c r="K2" s="8"/>
      <c r="L2" s="8"/>
      <c r="M2" s="8"/>
      <c r="N2" s="8"/>
      <c r="O2" s="8"/>
      <c r="P2" s="11"/>
      <c r="Q2" s="11"/>
      <c r="R2" s="11"/>
      <c r="S2" s="11"/>
      <c r="T2" s="11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ht="13.8" thickTop="1">
      <c r="B3" s="67" t="s">
        <v>19</v>
      </c>
      <c r="C3" s="74" t="s">
        <v>7</v>
      </c>
      <c r="D3" s="91" t="s">
        <v>6</v>
      </c>
      <c r="E3" s="92"/>
      <c r="F3" s="45"/>
      <c r="G3" s="8"/>
      <c r="H3" s="8"/>
      <c r="I3" s="46" t="s">
        <v>8</v>
      </c>
      <c r="J3" s="8"/>
      <c r="K3" s="8"/>
      <c r="L3" s="8"/>
      <c r="M3" s="8"/>
      <c r="N3" s="8"/>
      <c r="O3" s="9"/>
      <c r="P3" s="49" t="s">
        <v>13</v>
      </c>
      <c r="Q3" s="52" t="s">
        <v>16</v>
      </c>
      <c r="R3" s="47"/>
      <c r="S3" s="55" t="s">
        <v>24</v>
      </c>
      <c r="T3" s="61">
        <f>IF(C2="meter",25,8)</f>
        <v>25</v>
      </c>
      <c r="U3" s="58" t="str">
        <f>IF(C2="meter","PPM","PPF")</f>
        <v>PPM</v>
      </c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>
      <c r="B4" s="33" t="s">
        <v>4</v>
      </c>
      <c r="C4" s="75">
        <v>3</v>
      </c>
      <c r="D4" s="91" t="str">
        <f>C2</f>
        <v>meter</v>
      </c>
      <c r="E4" s="92"/>
      <c r="F4" s="45"/>
      <c r="G4" s="8"/>
      <c r="H4" s="8"/>
      <c r="I4" s="8" t="s">
        <v>9</v>
      </c>
      <c r="J4" s="8"/>
      <c r="K4" s="8"/>
      <c r="L4" s="8"/>
      <c r="M4" s="8"/>
      <c r="N4" s="8"/>
      <c r="O4" s="9"/>
      <c r="P4" s="50" t="s">
        <v>26</v>
      </c>
      <c r="Q4" s="53" t="s">
        <v>25</v>
      </c>
      <c r="R4" s="8"/>
      <c r="S4" s="56" t="s">
        <v>24</v>
      </c>
      <c r="T4" s="62">
        <f>IF(C2="meter",63,19)</f>
        <v>63</v>
      </c>
      <c r="U4" s="59" t="str">
        <f>IF(C2="meter","PPM","PPF")</f>
        <v>PPM</v>
      </c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>
      <c r="B5" s="34" t="s">
        <v>3</v>
      </c>
      <c r="C5" s="75">
        <v>1.7</v>
      </c>
      <c r="D5" s="91" t="str">
        <f>C2</f>
        <v>meter</v>
      </c>
      <c r="E5" s="92"/>
      <c r="F5" s="45"/>
      <c r="G5" s="8"/>
      <c r="H5" s="8"/>
      <c r="I5" s="8" t="str">
        <f>"Heigth of person or object, e.g. "&amp;IF(C2="meter","1,70 meter","5,6 feet")</f>
        <v>Heigth of person or object, e.g. 1,70 meter</v>
      </c>
      <c r="J5" s="8"/>
      <c r="K5" s="8"/>
      <c r="L5" s="8"/>
      <c r="M5" s="8"/>
      <c r="N5" s="8"/>
      <c r="O5" s="9"/>
      <c r="P5" s="50" t="s">
        <v>14</v>
      </c>
      <c r="Q5" s="53" t="s">
        <v>17</v>
      </c>
      <c r="R5" s="8"/>
      <c r="S5" s="56" t="s">
        <v>24</v>
      </c>
      <c r="T5" s="65">
        <f>IF($C$2="meter",125,38)</f>
        <v>125</v>
      </c>
      <c r="U5" s="59" t="str">
        <f>IF(C2="meter","PPM","PPF")</f>
        <v>PPM</v>
      </c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 hidden="1">
      <c r="B6" s="34" t="s">
        <v>10</v>
      </c>
      <c r="C6" s="76">
        <f>C4-C5</f>
        <v>1.3</v>
      </c>
      <c r="D6" s="91" t="s">
        <v>1</v>
      </c>
      <c r="E6" s="92"/>
      <c r="F6" s="45"/>
      <c r="G6" s="8"/>
      <c r="H6" s="8"/>
      <c r="I6" s="8"/>
      <c r="J6" s="8"/>
      <c r="K6" s="8"/>
      <c r="L6" s="8"/>
      <c r="M6" s="8"/>
      <c r="N6" s="8"/>
      <c r="O6" s="9"/>
      <c r="P6" s="50"/>
      <c r="Q6" s="53"/>
      <c r="R6" s="8"/>
      <c r="S6" s="56"/>
      <c r="T6" s="63"/>
      <c r="U6" s="59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13.8" thickBot="1">
      <c r="B7" s="35" t="s">
        <v>0</v>
      </c>
      <c r="C7" s="77">
        <v>0.23</v>
      </c>
      <c r="D7" s="83" t="str">
        <f>C2</f>
        <v>meter</v>
      </c>
      <c r="E7" s="84"/>
      <c r="F7" s="45"/>
      <c r="G7" s="8"/>
      <c r="H7" s="8"/>
      <c r="I7" s="8" t="str">
        <f>"Size of object, e.g. face "&amp;IF(C2="meter","0,23 meter","0,8 feet")</f>
        <v>Size of object, e.g. face 0,23 meter</v>
      </c>
      <c r="J7" s="8"/>
      <c r="K7" s="8"/>
      <c r="L7" s="8"/>
      <c r="M7" s="8"/>
      <c r="N7" s="8"/>
      <c r="O7" s="9"/>
      <c r="P7" s="51" t="s">
        <v>15</v>
      </c>
      <c r="Q7" s="54" t="s">
        <v>18</v>
      </c>
      <c r="R7" s="48"/>
      <c r="S7" s="57" t="s">
        <v>24</v>
      </c>
      <c r="T7" s="64">
        <f>IF($C$2="meter",250,76)</f>
        <v>250</v>
      </c>
      <c r="U7" s="60" t="str">
        <f>IF(C2="meter","PPM","PPF")</f>
        <v>PPM</v>
      </c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</row>
    <row r="8" spans="1:34" ht="14.4" thickTop="1" thickBot="1">
      <c r="C8" s="19"/>
      <c r="D8" s="19"/>
      <c r="E8" s="19"/>
      <c r="F8" s="11"/>
      <c r="G8" s="11"/>
      <c r="H8" s="11"/>
      <c r="I8" s="11"/>
      <c r="J8" s="11"/>
      <c r="K8" s="11"/>
      <c r="L8" s="11"/>
      <c r="M8" s="11"/>
      <c r="N8" s="11"/>
      <c r="O8" s="11"/>
      <c r="P8" s="82" t="s">
        <v>27</v>
      </c>
      <c r="Q8" s="81"/>
      <c r="R8" s="19"/>
      <c r="S8" s="19"/>
      <c r="T8" s="19"/>
      <c r="U8" s="11"/>
      <c r="V8" s="11"/>
      <c r="W8" s="11"/>
      <c r="X8" s="11"/>
      <c r="Y8" s="11"/>
      <c r="Z8" s="11"/>
      <c r="AA8" s="11"/>
      <c r="AB8" s="8"/>
      <c r="AC8" s="8"/>
      <c r="AD8" s="8"/>
      <c r="AE8" s="8"/>
      <c r="AF8" s="8"/>
      <c r="AG8" s="8"/>
      <c r="AH8" s="8"/>
    </row>
    <row r="9" spans="1:34" ht="13.8" thickTop="1">
      <c r="A9" s="25"/>
      <c r="B9" s="25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8"/>
      <c r="AC9" s="8"/>
      <c r="AD9" s="8"/>
      <c r="AE9" s="8"/>
      <c r="AF9" s="8"/>
      <c r="AG9" s="8"/>
      <c r="AH9" s="8"/>
    </row>
    <row r="10" spans="1:34" hidden="1">
      <c r="C10" s="7">
        <v>1.5499999999999999E-3</v>
      </c>
      <c r="D10" s="7">
        <f>C10</f>
        <v>1.5499999999999999E-3</v>
      </c>
      <c r="E10" s="7">
        <f>0.00175</f>
        <v>1.75E-3</v>
      </c>
      <c r="F10" s="7"/>
      <c r="G10" s="7">
        <f>C10</f>
        <v>1.5499999999999999E-3</v>
      </c>
      <c r="H10" s="7">
        <f>C10</f>
        <v>1.5499999999999999E-3</v>
      </c>
      <c r="S10" s="2"/>
    </row>
    <row r="11" spans="1:34" hidden="1">
      <c r="S11" s="2"/>
    </row>
    <row r="12" spans="1:34" ht="12.75" hidden="1" customHeight="1">
      <c r="C12" s="6">
        <v>2.8201608399133951E-2</v>
      </c>
      <c r="D12" s="6">
        <v>3.6912671276370164E-2</v>
      </c>
      <c r="E12" s="6">
        <v>1.8647867155373341E-2</v>
      </c>
      <c r="G12" s="6">
        <v>2.3131777777777779E-2</v>
      </c>
      <c r="H12" s="6">
        <v>1.8200953731046299E-2</v>
      </c>
      <c r="L12" s="2"/>
      <c r="M12" s="2"/>
      <c r="N12" s="2"/>
      <c r="O12" s="2"/>
      <c r="P12" s="2"/>
      <c r="Q12" s="2"/>
      <c r="R12" s="2"/>
      <c r="S12" s="2"/>
    </row>
    <row r="13" spans="1:34" ht="12.75" hidden="1" customHeight="1">
      <c r="C13" s="6">
        <v>-5.3433516679715773E-7</v>
      </c>
      <c r="D13" s="6">
        <v>-4.9992966637044309E-7</v>
      </c>
      <c r="E13" s="6">
        <v>-4.0709781957464605E-9</v>
      </c>
      <c r="G13" s="6">
        <v>2.083312400224076E-21</v>
      </c>
      <c r="H13" s="6">
        <v>4.2561664836151397E-7</v>
      </c>
      <c r="M13" s="1"/>
      <c r="N13" s="3"/>
      <c r="O13" s="4"/>
      <c r="P13" s="4"/>
      <c r="Q13" s="3"/>
      <c r="R13" s="3"/>
      <c r="S13" s="5"/>
    </row>
    <row r="14" spans="1:34" ht="12.75" hidden="1" customHeight="1">
      <c r="C14" s="6">
        <v>-1.133799373944446E-11</v>
      </c>
      <c r="D14" s="6">
        <v>-2.3002493714119194E-11</v>
      </c>
      <c r="E14" s="6">
        <v>-1.2601081805128466E-11</v>
      </c>
      <c r="G14" s="6">
        <v>-2.721984733579911E-25</v>
      </c>
      <c r="H14" s="6">
        <v>2.2568872357028363E-11</v>
      </c>
      <c r="M14" s="1"/>
      <c r="N14" s="3"/>
      <c r="O14" s="4"/>
      <c r="P14" s="4"/>
      <c r="Q14" s="3"/>
      <c r="R14" s="3"/>
      <c r="S14" s="5"/>
    </row>
    <row r="15" spans="1:34" hidden="1">
      <c r="M15" s="1"/>
      <c r="N15" s="3"/>
      <c r="O15" s="4"/>
      <c r="P15" s="4"/>
      <c r="Q15" s="3"/>
      <c r="R15" s="3"/>
      <c r="S15" s="5"/>
    </row>
    <row r="16" spans="1:34">
      <c r="B16" s="32"/>
      <c r="C16" s="85" t="s">
        <v>2</v>
      </c>
      <c r="D16" s="86"/>
      <c r="E16" s="87"/>
      <c r="F16" s="10"/>
      <c r="G16" s="8"/>
      <c r="H16" s="8"/>
      <c r="I16" s="8"/>
      <c r="J16" s="8"/>
      <c r="K16" s="8"/>
      <c r="L16" s="8"/>
      <c r="M16" s="13"/>
      <c r="N16" s="14"/>
      <c r="O16" s="15"/>
      <c r="P16" s="15"/>
      <c r="Q16" s="14"/>
      <c r="R16" s="14"/>
      <c r="S16" s="16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</row>
    <row r="17" spans="1:34">
      <c r="C17" s="85">
        <v>7000</v>
      </c>
      <c r="D17" s="88"/>
      <c r="E17" s="68">
        <v>5000</v>
      </c>
      <c r="F17" s="10"/>
      <c r="G17" s="8"/>
      <c r="H17" s="8"/>
      <c r="I17" s="8"/>
      <c r="J17" s="8"/>
      <c r="K17" s="8"/>
      <c r="L17" s="8"/>
      <c r="M17" s="13"/>
      <c r="N17" s="14"/>
      <c r="O17" s="15"/>
      <c r="P17" s="15"/>
      <c r="Q17" s="14"/>
      <c r="R17" s="14"/>
      <c r="S17" s="16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</row>
    <row r="18" spans="1:34" ht="13.8" thickBot="1">
      <c r="B18" s="72" t="s">
        <v>5</v>
      </c>
      <c r="C18" s="69" t="s">
        <v>11</v>
      </c>
      <c r="D18" s="70" t="s">
        <v>12</v>
      </c>
      <c r="E18" s="71" t="s">
        <v>11</v>
      </c>
      <c r="F18" s="10"/>
      <c r="G18" s="8"/>
      <c r="H18" s="8"/>
      <c r="I18" s="8"/>
      <c r="J18" s="8"/>
      <c r="K18" s="8"/>
      <c r="L18" s="8"/>
      <c r="M18" s="13"/>
      <c r="N18" s="14"/>
      <c r="O18" s="15"/>
      <c r="P18" s="15"/>
      <c r="Q18" s="14"/>
      <c r="R18" s="14"/>
      <c r="S18" s="16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</row>
    <row r="19" spans="1:34" ht="13.8" thickTop="1">
      <c r="A19" s="9"/>
      <c r="B19" s="78">
        <v>0.5</v>
      </c>
      <c r="C19" s="36">
        <f>(MMULT(DEGREES(ATAN((IF($C$3="ceiling",$B19,$C$6))/((IF($C$3="ceiling",$C$6,$B19))-0.5*$C$7)))^{1,3,5},C$12:C$14)-MMULT(DEGREES(ATAN((IF($C$3="ceiling",$B19,$C$6))/((IF($C$3="ceiling",$C$6,$B19))+0.5*$C$7)))^{1,3,5},C$12:C$14))/$C$7/C$10</f>
        <v>263.1941904538499</v>
      </c>
      <c r="D19" s="37">
        <f>(MMULT(DEGREES(ATAN((IF($C$3="ceiling",$B19,$C$6))/((IF($C$3="ceiling",$C$6,$B19))-0.5*$C$7)))^{1,3,5},D$12:D$14)-MMULT(DEGREES(ATAN((IF($C$3="ceiling",$B19,$C$6))/((IF($C$3="ceiling",$C$6,$B19))+0.5*$C$7)))^{1,3,5},D$12:D$14))/$C$7/D$10</f>
        <v>346.98613880927593</v>
      </c>
      <c r="E19" s="38">
        <f>(MMULT(DEGREES(ATAN((IF($C$3="ceiling",$B19,$C$6))/((IF($C$3="ceiling",$C$6,$B19))-0.5*$C$7)))^{1,3,5},E$12:E$14)-MMULT(DEGREES(ATAN((IF($C$3="ceiling",$B19,$C$6))/((IF($C$3="ceiling",$C$6,$B19))+0.5*$C$7)))^{1,3,5},E$12:E$14))/$C$7/E$10</f>
        <v>158.09254482567385</v>
      </c>
      <c r="F19" s="10"/>
      <c r="G19" s="16">
        <f>(MMULT(DEGREES(ATAN($B19/($C$6-0.5*$C$7)))^{1,3,5},G$12:G$14)-MMULT(DEGREES(ATAN($B19/($C$6+0.5*$C$7)))^{1,3,5},G$12:G$14))/$C$7/G$10</f>
        <v>221.6277013783365</v>
      </c>
      <c r="H19" s="16">
        <f>(MMULT(DEGREES(ATAN($B19/($C$6-0.5*$C$7)))^{1,3,5},H$12:H$14)-MMULT(DEGREES(ATAN($B19/($C$6+0.5*$C$7)))^{1,3,5},H$12:H$14))/$C$7/H$10</f>
        <v>180.09909294434161</v>
      </c>
      <c r="I19" s="8"/>
      <c r="J19" s="8"/>
      <c r="K19" s="8"/>
      <c r="L19" s="8"/>
      <c r="M19" s="13"/>
      <c r="N19" s="14"/>
      <c r="O19" s="15"/>
      <c r="P19" s="15"/>
      <c r="Q19" s="14"/>
      <c r="R19" s="14"/>
      <c r="S19" s="16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</row>
    <row r="20" spans="1:34">
      <c r="A20" s="9"/>
      <c r="B20" s="79">
        <v>1</v>
      </c>
      <c r="C20" s="39">
        <f>(MMULT(DEGREES(ATAN((IF($C$3="ceiling",$B20,$C$6))/((IF($C$3="ceiling",$C$6,$B20))-0.5*$C$7)))^{1,3,5},C$12:C$14)-MMULT(DEGREES(ATAN((IF($C$3="ceiling",$B20,$C$6))/((IF($C$3="ceiling",$C$6,$B20))+0.5*$C$7)))^{1,3,5},C$12:C$14))/$C$7/C$10</f>
        <v>355.4669231607179</v>
      </c>
      <c r="D20" s="40">
        <f>(MMULT(DEGREES(ATAN((IF($C$3="ceiling",$B20,$C$6))/((IF($C$3="ceiling",$C$6,$B20))-0.5*$C$7)))^{1,3,5},D$12:D$14)-MMULT(DEGREES(ATAN((IF($C$3="ceiling",$B20,$C$6))/((IF($C$3="ceiling",$C$6,$B20))+0.5*$C$7)))^{1,3,5},D$12:D$14))/$C$7/D$10</f>
        <v>475.85458673179085</v>
      </c>
      <c r="E20" s="41">
        <f>(MMULT(DEGREES(ATAN((IF($C$3="ceiling",$B20,$C$6))/((IF($C$3="ceiling",$C$6,$B20))-0.5*$C$7)))^{1,3,5},E$12:E$14)-MMULT(DEGREES(ATAN((IF($C$3="ceiling",$B20,$C$6))/((IF($C$3="ceiling",$C$6,$B20))+0.5*$C$7)))^{1,3,5},E$12:E$14))/$C$7/E$10</f>
        <v>225.74979624163578</v>
      </c>
      <c r="F20" s="10"/>
      <c r="G20" s="16">
        <f>(MMULT(DEGREES(ATAN($B20/($C$6-0.5*$C$7)))^{1,3,5},G$12:G$14)-MMULT(DEGREES(ATAN($B20/($C$6+0.5*$C$7)))^{1,3,5},G$12:G$14))/$C$7/G$10</f>
        <v>318.65642961790559</v>
      </c>
      <c r="H20" s="16">
        <f>(MMULT(DEGREES(ATAN($B20/($C$6-0.5*$C$7)))^{1,3,5},H$12:H$14)-MMULT(DEGREES(ATAN($B20/($C$6+0.5*$C$7)))^{1,3,5},H$12:H$14))/$C$7/H$10</f>
        <v>278.94100780574541</v>
      </c>
      <c r="I20" s="8"/>
      <c r="J20" s="8"/>
      <c r="K20" s="8"/>
      <c r="L20" s="8"/>
      <c r="M20" s="13"/>
      <c r="N20" s="14"/>
      <c r="O20" s="15"/>
      <c r="P20" s="15"/>
      <c r="Q20" s="14"/>
      <c r="R20" s="14"/>
      <c r="S20" s="16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</row>
    <row r="21" spans="1:34">
      <c r="A21" s="9"/>
      <c r="B21" s="79">
        <v>1.5</v>
      </c>
      <c r="C21" s="39">
        <f>(MMULT(DEGREES(ATAN((IF($C$3="ceiling",$B21,$C$6))/((IF($C$3="ceiling",$C$6,$B21))-0.5*$C$7)))^{1,3,5},C$12:C$14)-MMULT(DEGREES(ATAN((IF($C$3="ceiling",$B21,$C$6))/((IF($C$3="ceiling",$C$6,$B21))+0.5*$C$7)))^{1,3,5},C$12:C$14))/$C$7/C$10</f>
        <v>337.84625074698971</v>
      </c>
      <c r="D21" s="40">
        <f>(MMULT(DEGREES(ATAN((IF($C$3="ceiling",$B21,$C$6))/((IF($C$3="ceiling",$C$6,$B21))-0.5*$C$7)))^{1,3,5},D$12:D$14)-MMULT(DEGREES(ATAN((IF($C$3="ceiling",$B21,$C$6))/((IF($C$3="ceiling",$C$6,$B21))+0.5*$C$7)))^{1,3,5},D$12:D$14))/$C$7/D$10</f>
        <v>459.22324704471151</v>
      </c>
      <c r="E21" s="41">
        <f>(MMULT(DEGREES(ATAN((IF($C$3="ceiling",$B21,$C$6))/((IF($C$3="ceiling",$C$6,$B21))-0.5*$C$7)))^{1,3,5},E$12:E$14)-MMULT(DEGREES(ATAN((IF($C$3="ceiling",$B21,$C$6))/((IF($C$3="ceiling",$C$6,$B21))+0.5*$C$7)))^{1,3,5},E$12:E$14))/$C$7/E$10</f>
        <v>227.63344139288449</v>
      </c>
      <c r="F21" s="10"/>
      <c r="G21" s="16">
        <f>(MMULT(DEGREES(ATAN($B21/($C$6-0.5*$C$7)))^{1,3,5},G$12:G$14)-MMULT(DEGREES(ATAN($B21/($C$6+0.5*$C$7)))^{1,3,5},G$12:G$14))/$C$7/G$10</f>
        <v>325.79277941321163</v>
      </c>
      <c r="H21" s="16">
        <f>(MMULT(DEGREES(ATAN($B21/($C$6-0.5*$C$7)))^{1,3,5},H$12:H$14)-MMULT(DEGREES(ATAN($B21/($C$6+0.5*$C$7)))^{1,3,5},H$12:H$14))/$C$7/H$10</f>
        <v>309.22768934678311</v>
      </c>
      <c r="I21" s="8"/>
      <c r="J21" s="8"/>
      <c r="K21" s="8"/>
      <c r="L21" s="8"/>
      <c r="M21" s="13"/>
      <c r="N21" s="14"/>
      <c r="O21" s="15"/>
      <c r="P21" s="15"/>
      <c r="Q21" s="14"/>
      <c r="R21" s="14"/>
      <c r="S21" s="16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</row>
    <row r="22" spans="1:34">
      <c r="A22" s="9"/>
      <c r="B22" s="79">
        <v>2</v>
      </c>
      <c r="C22" s="39">
        <f>(MMULT(DEGREES(ATAN((IF($C$3="ceiling",$B22,$C$6))/((IF($C$3="ceiling",$C$6,$B22))-0.5*$C$7)))^{1,3,5},C$12:C$14)-MMULT(DEGREES(ATAN((IF($C$3="ceiling",$B22,$C$6))/((IF($C$3="ceiling",$C$6,$B22))+0.5*$C$7)))^{1,3,5},C$12:C$14))/$C$7/C$10</f>
        <v>290.84919687758764</v>
      </c>
      <c r="D22" s="40">
        <f>(MMULT(DEGREES(ATAN((IF($C$3="ceiling",$B22,$C$6))/((IF($C$3="ceiling",$C$6,$B22))-0.5*$C$7)))^{1,3,5},D$12:D$14)-MMULT(DEGREES(ATAN((IF($C$3="ceiling",$B22,$C$6))/((IF($C$3="ceiling",$C$6,$B22))+0.5*$C$7)))^{1,3,5},D$12:D$14))/$C$7/D$10</f>
        <v>400.36653448066949</v>
      </c>
      <c r="E22" s="41">
        <f>(MMULT(DEGREES(ATAN((IF($C$3="ceiling",$B22,$C$6))/((IF($C$3="ceiling",$C$6,$B22))-0.5*$C$7)))^{1,3,5},E$12:E$14)-MMULT(DEGREES(ATAN((IF($C$3="ceiling",$B22,$C$6))/((IF($C$3="ceiling",$C$6,$B22))+0.5*$C$7)))^{1,3,5},E$12:E$14))/$C$7/E$10</f>
        <v>206.4741977625315</v>
      </c>
      <c r="F22" s="10"/>
      <c r="G22" s="16">
        <f>(MMULT(DEGREES(ATAN($B22/($C$6-0.5*$C$7)))^{1,3,5},G$12:G$14)-MMULT(DEGREES(ATAN($B22/($C$6+0.5*$C$7)))^{1,3,5},G$12:G$14))/$C$7/G$10</f>
        <v>300.5940660919652</v>
      </c>
      <c r="H22" s="16">
        <f>(MMULT(DEGREES(ATAN($B22/($C$6-0.5*$C$7)))^{1,3,5},H$12:H$14)-MMULT(DEGREES(ATAN($B22/($C$6+0.5*$C$7)))^{1,3,5},H$12:H$14))/$C$7/H$10</f>
        <v>306.09786266302916</v>
      </c>
      <c r="I22" s="8"/>
      <c r="J22" s="8"/>
      <c r="K22" s="8"/>
      <c r="L22" s="8"/>
      <c r="M22" s="13"/>
      <c r="N22" s="14"/>
      <c r="O22" s="15"/>
      <c r="P22" s="15"/>
      <c r="Q22" s="14"/>
      <c r="R22" s="14"/>
      <c r="S22" s="16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</row>
    <row r="23" spans="1:34">
      <c r="A23" s="9"/>
      <c r="B23" s="79">
        <v>2.5</v>
      </c>
      <c r="C23" s="39">
        <f>(MMULT(DEGREES(ATAN((IF($C$3="ceiling",$B23,$C$6))/((IF($C$3="ceiling",$C$6,$B23))-0.5*$C$7)))^{1,3,5},C$12:C$14)-MMULT(DEGREES(ATAN((IF($C$3="ceiling",$B23,$C$6))/((IF($C$3="ceiling",$C$6,$B23))+0.5*$C$7)))^{1,3,5},C$12:C$14))/$C$7/C$10</f>
        <v>245.02547205656339</v>
      </c>
      <c r="D23" s="40">
        <f>(MMULT(DEGREES(ATAN((IF($C$3="ceiling",$B23,$C$6))/((IF($C$3="ceiling",$C$6,$B23))-0.5*$C$7)))^{1,3,5},D$12:D$14)-MMULT(DEGREES(ATAN((IF($C$3="ceiling",$B23,$C$6))/((IF($C$3="ceiling",$C$6,$B23))+0.5*$C$7)))^{1,3,5},D$12:D$14))/$C$7/D$10</f>
        <v>340.68493281289591</v>
      </c>
      <c r="E23" s="41">
        <f>(MMULT(DEGREES(ATAN((IF($C$3="ceiling",$B23,$C$6))/((IF($C$3="ceiling",$C$6,$B23))-0.5*$C$7)))^{1,3,5},E$12:E$14)-MMULT(DEGREES(ATAN((IF($C$3="ceiling",$B23,$C$6))/((IF($C$3="ceiling",$C$6,$B23))+0.5*$C$7)))^{1,3,5},E$12:E$14))/$C$7/E$10</f>
        <v>181.75371279251564</v>
      </c>
      <c r="F23" s="10"/>
      <c r="G23" s="16">
        <f>(MMULT(DEGREES(ATAN($B23/($C$6-0.5*$C$7)))^{1,3,5},G$12:G$14)-MMULT(DEGREES(ATAN($B23/($C$6+0.5*$C$7)))^{1,3,5},G$12:G$14))/$C$7/G$10</f>
        <v>269.20518267892993</v>
      </c>
      <c r="H23" s="16">
        <f>(MMULT(DEGREES(ATAN($B23/($C$6-0.5*$C$7)))^{1,3,5},H$12:H$14)-MMULT(DEGREES(ATAN($B23/($C$6+0.5*$C$7)))^{1,3,5},H$12:H$14))/$C$7/H$10</f>
        <v>290.17453985579095</v>
      </c>
      <c r="I23" s="8"/>
      <c r="J23" s="8"/>
      <c r="K23" s="8"/>
      <c r="L23" s="8"/>
      <c r="M23" s="13"/>
      <c r="N23" s="14"/>
      <c r="O23" s="15"/>
      <c r="P23" s="15"/>
      <c r="Q23" s="14"/>
      <c r="R23" s="14"/>
      <c r="S23" s="16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</row>
    <row r="24" spans="1:34">
      <c r="A24" s="9"/>
      <c r="B24" s="79">
        <v>3</v>
      </c>
      <c r="C24" s="39">
        <f>(MMULT(DEGREES(ATAN((IF($C$3="ceiling",$B24,$C$6))/((IF($C$3="ceiling",$C$6,$B24))-0.5*$C$7)))^{1,3,5},C$12:C$14)-MMULT(DEGREES(ATAN((IF($C$3="ceiling",$B24,$C$6))/((IF($C$3="ceiling",$C$6,$B24))+0.5*$C$7)))^{1,3,5},C$12:C$14))/$C$7/C$10</f>
        <v>207.16603527128561</v>
      </c>
      <c r="D24" s="40">
        <f>(MMULT(DEGREES(ATAN((IF($C$3="ceiling",$B24,$C$6))/((IF($C$3="ceiling",$C$6,$B24))-0.5*$C$7)))^{1,3,5},D$12:D$14)-MMULT(DEGREES(ATAN((IF($C$3="ceiling",$B24,$C$6))/((IF($C$3="ceiling",$C$6,$B24))+0.5*$C$7)))^{1,3,5},D$12:D$14))/$C$7/D$10</f>
        <v>290.3500594420621</v>
      </c>
      <c r="E24" s="41">
        <f>(MMULT(DEGREES(ATAN((IF($C$3="ceiling",$B24,$C$6))/((IF($C$3="ceiling",$C$6,$B24))-0.5*$C$7)))^{1,3,5},E$12:E$14)-MMULT(DEGREES(ATAN((IF($C$3="ceiling",$B24,$C$6))/((IF($C$3="ceiling",$C$6,$B24))+0.5*$C$7)))^{1,3,5},E$12:E$14))/$C$7/E$10</f>
        <v>159.41235419755233</v>
      </c>
      <c r="F24" s="10"/>
      <c r="G24" s="16">
        <f>(MMULT(DEGREES(ATAN($B24/($C$6-0.5*$C$7)))^{1,3,5},G$12:G$14)-MMULT(DEGREES(ATAN($B24/($C$6+0.5*$C$7)))^{1,3,5},G$12:G$14))/$C$7/G$10</f>
        <v>239.92614901279777</v>
      </c>
      <c r="H24" s="16">
        <f>(MMULT(DEGREES(ATAN($B24/($C$6-0.5*$C$7)))^{1,3,5},H$12:H$14)-MMULT(DEGREES(ATAN($B24/($C$6+0.5*$C$7)))^{1,3,5},H$12:H$14))/$C$7/H$10</f>
        <v>270.59505302565941</v>
      </c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</row>
    <row r="25" spans="1:34">
      <c r="A25" s="9"/>
      <c r="B25" s="79">
        <v>3.5</v>
      </c>
      <c r="C25" s="39">
        <f>(MMULT(DEGREES(ATAN((IF($C$3="ceiling",$B25,$C$6))/((IF($C$3="ceiling",$C$6,$B25))-0.5*$C$7)))^{1,3,5},C$12:C$14)-MMULT(DEGREES(ATAN((IF($C$3="ceiling",$B25,$C$6))/((IF($C$3="ceiling",$C$6,$B25))+0.5*$C$7)))^{1,3,5},C$12:C$14))/$C$7/C$10</f>
        <v>177.15314985747031</v>
      </c>
      <c r="D25" s="40">
        <f>(MMULT(DEGREES(ATAN((IF($C$3="ceiling",$B25,$C$6))/((IF($C$3="ceiling",$C$6,$B25))-0.5*$C$7)))^{1,3,5},D$12:D$14)-MMULT(DEGREES(ATAN((IF($C$3="ceiling",$B25,$C$6))/((IF($C$3="ceiling",$C$6,$B25))+0.5*$C$7)))^{1,3,5},D$12:D$14))/$C$7/D$10</f>
        <v>249.88935544217904</v>
      </c>
      <c r="E25" s="41">
        <f>(MMULT(DEGREES(ATAN((IF($C$3="ceiling",$B25,$C$6))/((IF($C$3="ceiling",$C$6,$B25))-0.5*$C$7)))^{1,3,5},E$12:E$14)-MMULT(DEGREES(ATAN((IF($C$3="ceiling",$B25,$C$6))/((IF($C$3="ceiling",$C$6,$B25))+0.5*$C$7)))^{1,3,5},E$12:E$14))/$C$7/E$10</f>
        <v>140.58572389949097</v>
      </c>
      <c r="F25" s="10"/>
      <c r="G25" s="16">
        <f>(MMULT(DEGREES(ATAN($B25/($C$6-0.5*$C$7)))^{1,3,5},G$12:G$14)-MMULT(DEGREES(ATAN($B25/($C$6+0.5*$C$7)))^{1,3,5},G$12:G$14))/$C$7/G$10</f>
        <v>214.65176042836538</v>
      </c>
      <c r="H25" s="16">
        <f>(MMULT(DEGREES(ATAN($B25/($C$6-0.5*$C$7)))^{1,3,5},H$12:H$14)-MMULT(DEGREES(ATAN($B25/($C$6+0.5*$C$7)))^{1,3,5},H$12:H$14))/$C$7/H$10</f>
        <v>251.02956308858364</v>
      </c>
      <c r="I25" s="8"/>
      <c r="J25" s="8"/>
      <c r="K25" s="8"/>
      <c r="L25" s="8"/>
      <c r="M25" s="13"/>
      <c r="N25" s="14"/>
      <c r="O25" s="15"/>
      <c r="P25" s="15"/>
      <c r="Q25" s="14"/>
      <c r="R25" s="14"/>
      <c r="S25" s="16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pans="1:34">
      <c r="A26" s="9"/>
      <c r="B26" s="79">
        <v>4</v>
      </c>
      <c r="C26" s="39">
        <f>(MMULT(DEGREES(ATAN((IF($C$3="ceiling",$B26,$C$6))/((IF($C$3="ceiling",$C$6,$B26))-0.5*$C$7)))^{1,3,5},C$12:C$14)-MMULT(DEGREES(ATAN((IF($C$3="ceiling",$B26,$C$6))/((IF($C$3="ceiling",$C$6,$B26))+0.5*$C$7)))^{1,3,5},C$12:C$14))/$C$7/C$10</f>
        <v>153.46166587412432</v>
      </c>
      <c r="D26" s="40">
        <f>(MMULT(DEGREES(ATAN((IF($C$3="ceiling",$B26,$C$6))/((IF($C$3="ceiling",$C$6,$B26))-0.5*$C$7)))^{1,3,5},D$12:D$14)-MMULT(DEGREES(ATAN((IF($C$3="ceiling",$B26,$C$6))/((IF($C$3="ceiling",$C$6,$B26))+0.5*$C$7)))^{1,3,5},D$12:D$14))/$C$7/D$10</f>
        <v>217.61848374543288</v>
      </c>
      <c r="E26" s="41">
        <f>(MMULT(DEGREES(ATAN((IF($C$3="ceiling",$B26,$C$6))/((IF($C$3="ceiling",$C$6,$B26))-0.5*$C$7)))^{1,3,5},E$12:E$14)-MMULT(DEGREES(ATAN((IF($C$3="ceiling",$B26,$C$6))/((IF($C$3="ceiling",$C$6,$B26))+0.5*$C$7)))^{1,3,5},E$12:E$14))/$C$7/E$10</f>
        <v>125.01327689549076</v>
      </c>
      <c r="F26" s="10"/>
      <c r="G26" s="16">
        <f>(MMULT(DEGREES(ATAN($B26/($C$6-0.5*$C$7)))^{1,3,5},G$12:G$14)-MMULT(DEGREES(ATAN($B26/($C$6+0.5*$C$7)))^{1,3,5},G$12:G$14))/$C$7/G$10</f>
        <v>193.31485597239393</v>
      </c>
      <c r="H26" s="16">
        <f>(MMULT(DEGREES(ATAN($B26/($C$6-0.5*$C$7)))^{1,3,5},H$12:H$14)-MMULT(DEGREES(ATAN($B26/($C$6+0.5*$C$7)))^{1,3,5},H$12:H$14))/$C$7/H$10</f>
        <v>232.82258770327766</v>
      </c>
      <c r="I26" s="8"/>
      <c r="J26" s="8"/>
      <c r="K26" s="8"/>
      <c r="L26" s="8"/>
      <c r="M26" s="13"/>
      <c r="N26" s="14"/>
      <c r="O26" s="15"/>
      <c r="P26" s="15"/>
      <c r="Q26" s="14"/>
      <c r="R26" s="14"/>
      <c r="S26" s="16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>
      <c r="A27" s="9"/>
      <c r="B27" s="79">
        <v>4.5</v>
      </c>
      <c r="C27" s="39">
        <f>(MMULT(DEGREES(ATAN((IF($C$3="ceiling",$B27,$C$6))/((IF($C$3="ceiling",$C$6,$B27))-0.5*$C$7)))^{1,3,5},C$12:C$14)-MMULT(DEGREES(ATAN((IF($C$3="ceiling",$B27,$C$6))/((IF($C$3="ceiling",$C$6,$B27))+0.5*$C$7)))^{1,3,5},C$12:C$14))/$C$7/C$10</f>
        <v>134.60027081936099</v>
      </c>
      <c r="D27" s="40">
        <f>(MMULT(DEGREES(ATAN((IF($C$3="ceiling",$B27,$C$6))/((IF($C$3="ceiling",$C$6,$B27))-0.5*$C$7)))^{1,3,5},D$12:D$14)-MMULT(DEGREES(ATAN((IF($C$3="ceiling",$B27,$C$6))/((IF($C$3="ceiling",$C$6,$B27))+0.5*$C$7)))^{1,3,5},D$12:D$14))/$C$7/D$10</f>
        <v>191.71686357472086</v>
      </c>
      <c r="E27" s="41">
        <f>(MMULT(DEGREES(ATAN((IF($C$3="ceiling",$B27,$C$6))/((IF($C$3="ceiling",$C$6,$B27))-0.5*$C$7)))^{1,3,5},E$12:E$14)-MMULT(DEGREES(ATAN((IF($C$3="ceiling",$B27,$C$6))/((IF($C$3="ceiling",$C$6,$B27))+0.5*$C$7)))^{1,3,5},E$12:E$14))/$C$7/E$10</f>
        <v>112.1368187418808</v>
      </c>
      <c r="F27" s="10"/>
      <c r="G27" s="16">
        <f>(MMULT(DEGREES(ATAN($B27/($C$6-0.5*$C$7)))^{1,3,5},G$12:G$14)-MMULT(DEGREES(ATAN($B27/($C$6+0.5*$C$7)))^{1,3,5},G$12:G$14))/$C$7/G$10</f>
        <v>175.35391335331354</v>
      </c>
      <c r="H27" s="16">
        <f>(MMULT(DEGREES(ATAN($B27/($C$6-0.5*$C$7)))^{1,3,5},H$12:H$14)-MMULT(DEGREES(ATAN($B27/($C$6+0.5*$C$7)))^{1,3,5},H$12:H$14))/$C$7/H$10</f>
        <v>216.36029023798332</v>
      </c>
      <c r="I27" s="8"/>
      <c r="J27" s="8"/>
      <c r="K27" s="8"/>
      <c r="L27" s="8"/>
      <c r="M27" s="13"/>
      <c r="N27" s="14"/>
      <c r="O27" s="15"/>
      <c r="P27" s="15"/>
      <c r="Q27" s="14"/>
      <c r="R27" s="14"/>
      <c r="S27" s="16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>
      <c r="A28" s="9"/>
      <c r="B28" s="79">
        <v>5</v>
      </c>
      <c r="C28" s="39">
        <f>(MMULT(DEGREES(ATAN((IF($C$3="ceiling",$B28,$C$6))/((IF($C$3="ceiling",$C$6,$B28))-0.5*$C$7)))^{1,3,5},C$12:C$14)-MMULT(DEGREES(ATAN((IF($C$3="ceiling",$B28,$C$6))/((IF($C$3="ceiling",$C$6,$B28))+0.5*$C$7)))^{1,3,5},C$12:C$14))/$C$7/C$10</f>
        <v>119.39173677727727</v>
      </c>
      <c r="D28" s="40">
        <f>(MMULT(DEGREES(ATAN((IF($C$3="ceiling",$B28,$C$6))/((IF($C$3="ceiling",$C$6,$B28))-0.5*$C$7)))^{1,3,5},D$12:D$14)-MMULT(DEGREES(ATAN((IF($C$3="ceiling",$B28,$C$6))/((IF($C$3="ceiling",$C$6,$B28))+0.5*$C$7)))^{1,3,5},D$12:D$14))/$C$7/D$10</f>
        <v>170.6925497806605</v>
      </c>
      <c r="E28" s="41">
        <f>(MMULT(DEGREES(ATAN((IF($C$3="ceiling",$B28,$C$6))/((IF($C$3="ceiling",$C$6,$B28))-0.5*$C$7)))^{1,3,5},E$12:E$14)-MMULT(DEGREES(ATAN((IF($C$3="ceiling",$B28,$C$6))/((IF($C$3="ceiling",$C$6,$B28))+0.5*$C$7)))^{1,3,5},E$12:E$14))/$C$7/E$10</f>
        <v>101.41872250810881</v>
      </c>
      <c r="F28" s="10"/>
      <c r="G28" s="16">
        <f>(MMULT(DEGREES(ATAN($B28/($C$6-0.5*$C$7)))^{1,3,5},G$12:G$14)-MMULT(DEGREES(ATAN($B28/($C$6+0.5*$C$7)))^{1,3,5},G$12:G$14))/$C$7/G$10</f>
        <v>160.16507298037999</v>
      </c>
      <c r="H28" s="16">
        <f>(MMULT(DEGREES(ATAN($B28/($C$6-0.5*$C$7)))^{1,3,5},H$12:H$14)-MMULT(DEGREES(ATAN($B28/($C$6+0.5*$C$7)))^{1,3,5},H$12:H$14))/$C$7/H$10</f>
        <v>201.64520138902262</v>
      </c>
      <c r="I28" s="8"/>
      <c r="J28" s="8"/>
      <c r="K28" s="8"/>
      <c r="L28" s="8"/>
      <c r="M28" s="13"/>
      <c r="N28" s="14"/>
      <c r="O28" s="15"/>
      <c r="P28" s="15"/>
      <c r="Q28" s="14"/>
      <c r="R28" s="14"/>
      <c r="S28" s="16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>
      <c r="A29" s="9"/>
      <c r="B29" s="79">
        <v>5.5</v>
      </c>
      <c r="C29" s="39">
        <f>(MMULT(DEGREES(ATAN((IF($C$3="ceiling",$B29,$C$6))/((IF($C$3="ceiling",$C$6,$B29))-0.5*$C$7)))^{1,3,5},C$12:C$14)-MMULT(DEGREES(ATAN((IF($C$3="ceiling",$B29,$C$6))/((IF($C$3="ceiling",$C$6,$B29))+0.5*$C$7)))^{1,3,5},C$12:C$14))/$C$7/C$10</f>
        <v>106.96012597790977</v>
      </c>
      <c r="D29" s="40">
        <f>(MMULT(DEGREES(ATAN((IF($C$3="ceiling",$B29,$C$6))/((IF($C$3="ceiling",$C$6,$B29))-0.5*$C$7)))^{1,3,5},D$12:D$14)-MMULT(DEGREES(ATAN((IF($C$3="ceiling",$B29,$C$6))/((IF($C$3="ceiling",$C$6,$B29))+0.5*$C$7)))^{1,3,5},D$12:D$14))/$C$7/D$10</f>
        <v>153.41145970513929</v>
      </c>
      <c r="E29" s="41">
        <f>(MMULT(DEGREES(ATAN((IF($C$3="ceiling",$B29,$C$6))/((IF($C$3="ceiling",$C$6,$B29))-0.5*$C$7)))^{1,3,5},E$12:E$14)-MMULT(DEGREES(ATAN((IF($C$3="ceiling",$B29,$C$6))/((IF($C$3="ceiling",$C$6,$B29))+0.5*$C$7)))^{1,3,5},E$12:E$14))/$C$7/E$10</f>
        <v>92.415287900421305</v>
      </c>
      <c r="F29" s="10"/>
      <c r="G29" s="16">
        <f>(MMULT(DEGREES(ATAN($B29/($C$6-0.5*$C$7)))^{1,3,5},G$12:G$14)-MMULT(DEGREES(ATAN($B29/($C$6+0.5*$C$7)))^{1,3,5},G$12:G$14))/$C$7/G$10</f>
        <v>147.22463025067051</v>
      </c>
      <c r="H29" s="16">
        <f>(MMULT(DEGREES(ATAN($B29/($C$6-0.5*$C$7)))^{1,3,5},H$12:H$14)-MMULT(DEGREES(ATAN($B29/($C$6+0.5*$C$7)))^{1,3,5},H$12:H$14))/$C$7/H$10</f>
        <v>188.53763457304862</v>
      </c>
      <c r="I29" s="8"/>
      <c r="J29" s="8"/>
      <c r="K29" s="8"/>
      <c r="L29" s="8"/>
      <c r="M29" s="13"/>
      <c r="N29" s="14"/>
      <c r="O29" s="15"/>
      <c r="P29" s="15"/>
      <c r="Q29" s="14"/>
      <c r="R29" s="14"/>
      <c r="S29" s="16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>
      <c r="A30" s="9"/>
      <c r="B30" s="79">
        <v>6</v>
      </c>
      <c r="C30" s="39">
        <f>(MMULT(DEGREES(ATAN((IF($C$3="ceiling",$B30,$C$6))/((IF($C$3="ceiling",$C$6,$B30))-0.5*$C$7)))^{1,3,5},C$12:C$14)-MMULT(DEGREES(ATAN((IF($C$3="ceiling",$B30,$C$6))/((IF($C$3="ceiling",$C$6,$B30))+0.5*$C$7)))^{1,3,5},C$12:C$14))/$C$7/C$10</f>
        <v>96.663041890079171</v>
      </c>
      <c r="D30" s="40">
        <f>(MMULT(DEGREES(ATAN((IF($C$3="ceiling",$B30,$C$6))/((IF($C$3="ceiling",$C$6,$B30))-0.5*$C$7)))^{1,3,5},D$12:D$14)-MMULT(DEGREES(ATAN((IF($C$3="ceiling",$B30,$C$6))/((IF($C$3="ceiling",$C$6,$B30))+0.5*$C$7)))^{1,3,5},D$12:D$14))/$C$7/D$10</f>
        <v>139.02970774552841</v>
      </c>
      <c r="E30" s="41">
        <f>(MMULT(DEGREES(ATAN((IF($C$3="ceiling",$B30,$C$6))/((IF($C$3="ceiling",$C$6,$B30))-0.5*$C$7)))^{1,3,5},E$12:E$14)-MMULT(DEGREES(ATAN((IF($C$3="ceiling",$B30,$C$6))/((IF($C$3="ceiling",$C$6,$B30))+0.5*$C$7)))^{1,3,5},E$12:E$14))/$C$7/E$10</f>
        <v>84.778098526902355</v>
      </c>
      <c r="F30" s="10"/>
      <c r="G30" s="16">
        <f>(MMULT(DEGREES(ATAN($B30/($C$6-0.5*$C$7)))^{1,3,5},G$12:G$14)-MMULT(DEGREES(ATAN($B30/($C$6+0.5*$C$7)))^{1,3,5},G$12:G$14))/$C$7/G$10</f>
        <v>136.10791346473786</v>
      </c>
      <c r="H30" s="16">
        <f>(MMULT(DEGREES(ATAN($B30/($C$6-0.5*$C$7)))^{1,3,5},H$12:H$14)-MMULT(DEGREES(ATAN($B30/($C$6+0.5*$C$7)))^{1,3,5},H$12:H$14))/$C$7/H$10</f>
        <v>176.85689371740597</v>
      </c>
      <c r="I30" s="8"/>
      <c r="J30" s="8"/>
      <c r="K30" s="8"/>
      <c r="L30" s="8"/>
      <c r="M30" s="13"/>
      <c r="N30" s="14"/>
      <c r="O30" s="15"/>
      <c r="P30" s="15"/>
      <c r="Q30" s="14"/>
      <c r="R30" s="14"/>
      <c r="S30" s="16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</row>
    <row r="31" spans="1:34">
      <c r="A31" s="9"/>
      <c r="B31" s="79">
        <v>7</v>
      </c>
      <c r="C31" s="39">
        <f>(MMULT(DEGREES(ATAN((IF($C$3="ceiling",$B31,$C$6))/((IF($C$3="ceiling",$C$6,$B31))-0.5*$C$7)))^{1,3,5},C$12:C$14)-MMULT(DEGREES(ATAN((IF($C$3="ceiling",$B31,$C$6))/((IF($C$3="ceiling",$C$6,$B31))+0.5*$C$7)))^{1,3,5},C$12:C$14))/$C$7/C$10</f>
        <v>80.705406392304468</v>
      </c>
      <c r="D31" s="40">
        <f>(MMULT(DEGREES(ATAN((IF($C$3="ceiling",$B31,$C$6))/((IF($C$3="ceiling",$C$6,$B31))-0.5*$C$7)))^{1,3,5},D$12:D$14)-MMULT(DEGREES(ATAN((IF($C$3="ceiling",$B31,$C$6))/((IF($C$3="ceiling",$C$6,$B31))+0.5*$C$7)))^{1,3,5},D$12:D$14))/$C$7/D$10</f>
        <v>116.61363791338358</v>
      </c>
      <c r="E31" s="41">
        <f>(MMULT(DEGREES(ATAN((IF($C$3="ceiling",$B31,$C$6))/((IF($C$3="ceiling",$C$6,$B31))-0.5*$C$7)))^{1,3,5},E$12:E$14)-MMULT(DEGREES(ATAN((IF($C$3="ceiling",$B31,$C$6))/((IF($C$3="ceiling",$C$6,$B31))+0.5*$C$7)))^{1,3,5},E$12:E$14))/$C$7/E$10</f>
        <v>72.586015630541866</v>
      </c>
      <c r="F31" s="10"/>
      <c r="G31" s="16">
        <f>(MMULT(DEGREES(ATAN($B31/($C$6-0.5*$C$7)))^{1,3,5},G$12:G$14)-MMULT(DEGREES(ATAN($B31/($C$6+0.5*$C$7)))^{1,3,5},G$12:G$14))/$C$7/G$10</f>
        <v>118.07092474850113</v>
      </c>
      <c r="H31" s="16">
        <f>(MMULT(DEGREES(ATAN($B31/($C$6-0.5*$C$7)))^{1,3,5},H$12:H$14)-MMULT(DEGREES(ATAN($B31/($C$6+0.5*$C$7)))^{1,3,5},H$12:H$14))/$C$7/H$10</f>
        <v>157.07049619539373</v>
      </c>
      <c r="I31" s="8"/>
      <c r="J31" s="8"/>
      <c r="K31" s="8"/>
      <c r="L31" s="8"/>
      <c r="M31" s="13"/>
      <c r="N31" s="14"/>
      <c r="O31" s="15"/>
      <c r="P31" s="15"/>
      <c r="Q31" s="14"/>
      <c r="R31" s="14"/>
      <c r="S31" s="16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>
      <c r="A32" s="9"/>
      <c r="B32" s="79">
        <v>8</v>
      </c>
      <c r="C32" s="39">
        <f>(MMULT(DEGREES(ATAN((IF($C$3="ceiling",$B32,$C$6))/((IF($C$3="ceiling",$C$6,$B32))-0.5*$C$7)))^{1,3,5},C$12:C$14)-MMULT(DEGREES(ATAN((IF($C$3="ceiling",$B32,$C$6))/((IF($C$3="ceiling",$C$6,$B32))+0.5*$C$7)))^{1,3,5},C$12:C$14))/$C$7/C$10</f>
        <v>69.006189443935</v>
      </c>
      <c r="D32" s="40">
        <f>(MMULT(DEGREES(ATAN((IF($C$3="ceiling",$B32,$C$6))/((IF($C$3="ceiling",$C$6,$B32))-0.5*$C$7)))^{1,3,5},D$12:D$14)-MMULT(DEGREES(ATAN((IF($C$3="ceiling",$B32,$C$6))/((IF($C$3="ceiling",$C$6,$B32))+0.5*$C$7)))^{1,3,5},D$12:D$14))/$C$7/D$10</f>
        <v>100.07340953279684</v>
      </c>
      <c r="E32" s="41">
        <f>(MMULT(DEGREES(ATAN((IF($C$3="ceiling",$B32,$C$6))/((IF($C$3="ceiling",$C$6,$B32))-0.5*$C$7)))^{1,3,5},E$12:E$14)-MMULT(DEGREES(ATAN((IF($C$3="ceiling",$B32,$C$6))/((IF($C$3="ceiling",$C$6,$B32))+0.5*$C$7)))^{1,3,5},E$12:E$14))/$C$7/E$10</f>
        <v>63.337498189122826</v>
      </c>
      <c r="F32" s="10"/>
      <c r="G32" s="16">
        <f>(MMULT(DEGREES(ATAN($B32/($C$6-0.5*$C$7)))^{1,3,5},G$12:G$14)-MMULT(DEGREES(ATAN($B32/($C$6+0.5*$C$7)))^{1,3,5},G$12:G$14))/$C$7/G$10</f>
        <v>104.12728074004113</v>
      </c>
      <c r="H32" s="16">
        <f>(MMULT(DEGREES(ATAN($B32/($C$6-0.5*$C$7)))^{1,3,5},H$12:H$14)-MMULT(DEGREES(ATAN($B32/($C$6+0.5*$C$7)))^{1,3,5},H$12:H$14))/$C$7/H$10</f>
        <v>141.05656465560051</v>
      </c>
      <c r="I32" s="8"/>
      <c r="J32" s="8"/>
      <c r="K32" s="8"/>
      <c r="L32" s="8"/>
      <c r="M32" s="13"/>
      <c r="N32" s="14"/>
      <c r="O32" s="15"/>
      <c r="P32" s="15"/>
      <c r="Q32" s="14"/>
      <c r="R32" s="14"/>
      <c r="S32" s="16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</row>
    <row r="33" spans="1:34">
      <c r="A33" s="9"/>
      <c r="B33" s="79">
        <v>9</v>
      </c>
      <c r="C33" s="39">
        <f>(MMULT(DEGREES(ATAN((IF($C$3="ceiling",$B33,$C$6))/((IF($C$3="ceiling",$C$6,$B33))-0.5*$C$7)))^{1,3,5},C$12:C$14)-MMULT(DEGREES(ATAN((IF($C$3="ceiling",$B33,$C$6))/((IF($C$3="ceiling",$C$6,$B33))+0.5*$C$7)))^{1,3,5},C$12:C$14))/$C$7/C$10</f>
        <v>60.119396062132338</v>
      </c>
      <c r="D33" s="40">
        <f>(MMULT(DEGREES(ATAN((IF($C$3="ceiling",$B33,$C$6))/((IF($C$3="ceiling",$C$6,$B33))-0.5*$C$7)))^{1,3,5},D$12:D$14)-MMULT(DEGREES(ATAN((IF($C$3="ceiling",$B33,$C$6))/((IF($C$3="ceiling",$C$6,$B33))+0.5*$C$7)))^{1,3,5},D$12:D$14))/$C$7/D$10</f>
        <v>87.44440755217957</v>
      </c>
      <c r="E33" s="41">
        <f>(MMULT(DEGREES(ATAN((IF($C$3="ceiling",$B33,$C$6))/((IF($C$3="ceiling",$C$6,$B33))-0.5*$C$7)))^{1,3,5},E$12:E$14)-MMULT(DEGREES(ATAN((IF($C$3="ceiling",$B33,$C$6))/((IF($C$3="ceiling",$C$6,$B33))+0.5*$C$7)))^{1,3,5},E$12:E$14))/$C$7/E$10</f>
        <v>56.112398796815668</v>
      </c>
      <c r="F33" s="10"/>
      <c r="G33" s="16">
        <f>(MMULT(DEGREES(ATAN($B33/($C$6-0.5*$C$7)))^{1,3,5},G$12:G$14)-MMULT(DEGREES(ATAN($B33/($C$6+0.5*$C$7)))^{1,3,5},G$12:G$14))/$C$7/G$10</f>
        <v>93.061104838631948</v>
      </c>
      <c r="H33" s="16">
        <f>(MMULT(DEGREES(ATAN($B33/($C$6-0.5*$C$7)))^{1,3,5},H$12:H$14)-MMULT(DEGREES(ATAN($B33/($C$6+0.5*$C$7)))^{1,3,5},H$12:H$14))/$C$7/H$10</f>
        <v>127.89321860105396</v>
      </c>
      <c r="I33" s="8"/>
      <c r="J33" s="8"/>
      <c r="K33" s="8"/>
      <c r="L33" s="8"/>
      <c r="M33" s="13"/>
      <c r="N33" s="14"/>
      <c r="O33" s="15"/>
      <c r="P33" s="15"/>
      <c r="Q33" s="14"/>
      <c r="R33" s="14"/>
      <c r="S33" s="16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</row>
    <row r="34" spans="1:34" ht="13.8" thickBot="1">
      <c r="A34" s="9"/>
      <c r="B34" s="80">
        <v>10</v>
      </c>
      <c r="C34" s="42">
        <f>(MMULT(DEGREES(ATAN((IF($C$3="ceiling",$B34,$C$6))/((IF($C$3="ceiling",$C$6,$B34))-0.5*$C$7)))^{1,3,5},C$12:C$14)-MMULT(DEGREES(ATAN((IF($C$3="ceiling",$B34,$C$6))/((IF($C$3="ceiling",$C$6,$B34))+0.5*$C$7)))^{1,3,5},C$12:C$14))/$C$7/C$10</f>
        <v>53.170027636097785</v>
      </c>
      <c r="D34" s="43">
        <f>(MMULT(DEGREES(ATAN((IF($C$3="ceiling",$B34,$C$6))/((IF($C$3="ceiling",$C$6,$B34))-0.5*$C$7)))^{1,3,5},D$12:D$14)-MMULT(DEGREES(ATAN((IF($C$3="ceiling",$B34,$C$6))/((IF($C$3="ceiling",$C$6,$B34))+0.5*$C$7)))^{1,3,5},D$12:D$14))/$C$7/D$10</f>
        <v>77.52666306838799</v>
      </c>
      <c r="E34" s="44">
        <f>(MMULT(DEGREES(ATAN((IF($C$3="ceiling",$B34,$C$6))/((IF($C$3="ceiling",$C$6,$B34))-0.5*$C$7)))^{1,3,5},E$12:E$14)-MMULT(DEGREES(ATAN((IF($C$3="ceiling",$B34,$C$6))/((IF($C$3="ceiling",$C$6,$B34))+0.5*$C$7)))^{1,3,5},E$12:E$14))/$C$7/E$10</f>
        <v>50.327686956432565</v>
      </c>
      <c r="F34" s="17"/>
      <c r="G34" s="11"/>
      <c r="H34" s="11"/>
      <c r="I34" s="11"/>
      <c r="J34" s="8"/>
      <c r="K34" s="8"/>
      <c r="L34" s="8"/>
      <c r="M34" s="13"/>
      <c r="N34" s="14"/>
      <c r="O34" s="15"/>
      <c r="P34" s="15"/>
      <c r="Q34" s="14"/>
      <c r="R34" s="14"/>
      <c r="S34" s="16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</row>
    <row r="35" spans="1:34" ht="14.4" thickTop="1" thickBot="1">
      <c r="B35" s="12"/>
      <c r="C35" s="11"/>
      <c r="D35" s="11"/>
      <c r="E35" s="11"/>
      <c r="F35" s="11"/>
      <c r="G35" s="11"/>
      <c r="H35" s="11"/>
      <c r="I35" s="11"/>
      <c r="J35" s="17"/>
      <c r="K35" s="11"/>
      <c r="L35" s="11"/>
      <c r="M35" s="20"/>
      <c r="N35" s="21"/>
      <c r="O35" s="22"/>
      <c r="P35" s="22"/>
      <c r="Q35" s="21"/>
      <c r="R35" s="21"/>
      <c r="S35" s="23"/>
      <c r="T35" s="11"/>
      <c r="U35" s="11"/>
      <c r="V35" s="11"/>
      <c r="W35" s="11"/>
      <c r="X35" s="11"/>
      <c r="Y35" s="11"/>
      <c r="Z35" s="11"/>
      <c r="AA35" s="11"/>
      <c r="AB35" s="8"/>
      <c r="AC35" s="8"/>
      <c r="AD35" s="8"/>
      <c r="AE35" s="8"/>
      <c r="AF35" s="8"/>
      <c r="AG35" s="8"/>
      <c r="AH35" s="8"/>
    </row>
    <row r="36" spans="1:34" ht="13.8" thickTop="1">
      <c r="A36" s="30"/>
      <c r="B36" s="30"/>
      <c r="C36" s="24"/>
      <c r="D36" s="24"/>
      <c r="E36" s="24"/>
      <c r="F36" s="24"/>
      <c r="G36" s="24"/>
      <c r="H36" s="24"/>
      <c r="I36" s="24"/>
      <c r="J36" s="25"/>
      <c r="K36" s="24"/>
      <c r="L36" s="24"/>
      <c r="M36" s="26"/>
      <c r="N36" s="27"/>
      <c r="O36" s="28"/>
      <c r="P36" s="28"/>
      <c r="Q36" s="27"/>
      <c r="R36" s="27"/>
      <c r="S36" s="29"/>
      <c r="T36" s="24"/>
      <c r="U36" s="24"/>
      <c r="V36" s="24"/>
      <c r="W36" s="24"/>
      <c r="X36" s="24"/>
      <c r="Y36" s="24"/>
      <c r="Z36" s="24"/>
      <c r="AA36" s="24"/>
      <c r="AB36" s="8"/>
      <c r="AC36" s="8"/>
      <c r="AD36" s="8"/>
      <c r="AE36" s="8"/>
      <c r="AF36" s="8"/>
      <c r="AG36" s="8"/>
      <c r="AH36" s="8"/>
    </row>
    <row r="37" spans="1:34">
      <c r="A37" s="31"/>
      <c r="B37" s="32"/>
      <c r="C37" s="85" t="s">
        <v>2</v>
      </c>
      <c r="D37" s="86"/>
      <c r="E37" s="87"/>
      <c r="F37" s="18"/>
      <c r="G37" s="12"/>
      <c r="H37" s="12"/>
      <c r="I37" s="12"/>
      <c r="J37" s="8"/>
      <c r="K37" s="8"/>
      <c r="L37" s="8"/>
      <c r="M37" s="13"/>
      <c r="N37" s="14"/>
      <c r="O37" s="15"/>
      <c r="P37" s="15"/>
      <c r="Q37" s="14"/>
      <c r="R37" s="14"/>
      <c r="S37" s="16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</row>
    <row r="38" spans="1:34">
      <c r="C38" s="85">
        <v>7000</v>
      </c>
      <c r="D38" s="88"/>
      <c r="E38" s="68">
        <v>5000</v>
      </c>
      <c r="F38" s="10"/>
      <c r="G38" s="8"/>
      <c r="H38" s="8"/>
      <c r="I38" s="8"/>
      <c r="J38" s="8"/>
      <c r="K38" s="8"/>
      <c r="L38" s="8"/>
      <c r="M38" s="13"/>
      <c r="N38" s="14"/>
      <c r="O38" s="15"/>
      <c r="P38" s="15"/>
      <c r="Q38" s="14"/>
      <c r="R38" s="14"/>
      <c r="S38" s="16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</row>
    <row r="39" spans="1:34" ht="13.8" thickBot="1">
      <c r="B39" s="72" t="s">
        <v>5</v>
      </c>
      <c r="C39" s="69" t="s">
        <v>11</v>
      </c>
      <c r="D39" s="70" t="s">
        <v>12</v>
      </c>
      <c r="E39" s="71" t="s">
        <v>11</v>
      </c>
      <c r="F39" s="10"/>
      <c r="G39" s="8"/>
      <c r="H39" s="8"/>
      <c r="I39" s="8"/>
      <c r="J39" s="8"/>
      <c r="K39" s="8"/>
      <c r="L39" s="8"/>
      <c r="M39" s="13"/>
      <c r="N39" s="14"/>
      <c r="O39" s="15"/>
      <c r="P39" s="15"/>
      <c r="Q39" s="14"/>
      <c r="R39" s="14"/>
      <c r="S39" s="16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</row>
    <row r="40" spans="1:34" ht="13.8" thickTop="1">
      <c r="B40" s="78">
        <v>0.5</v>
      </c>
      <c r="C40" s="36">
        <f>(MMULT(DEGREES(ATAN(((IF($C$3="ceiling",$B40,$C$6))+0.5*$C$7)/(IF($C$3="ceiling",$C$6,$B40))))^{1,3,5},C$12:C$14)-MMULT(DEGREES(ATAN(((IF($C$3="ceiling",$B40,$C$6))-0.5*$C$7)/(IF($C$3="ceiling",$C$6,$B40))))^{1,3,5},C$12:C$14))/$C$7/C$10</f>
        <v>679.90688994581467</v>
      </c>
      <c r="D40" s="37">
        <f>(MMULT(DEGREES(ATAN(((IF($C$3="ceiling",$B40,$C$6))+0.5*$C$7)/(IF($C$3="ceiling",$C$6,$B40))))^{1,3,5},D$12:D$14)-MMULT(DEGREES(ATAN(((IF($C$3="ceiling",$B40,$C$6))-0.5*$C$7)/(IF($C$3="ceiling",$C$6,$B40))))^{1,3,5},D$12:D$14))/$C$7/D$10</f>
        <v>896.2775676870225</v>
      </c>
      <c r="E40" s="38">
        <f>(MMULT(DEGREES(ATAN(((IF($C$3="ceiling",$B40,$C$6))+0.5*$C$7)/(IF($C$3="ceiling",$C$6,$B40))))^{1,3,5},E$12:E$14)-MMULT(DEGREES(ATAN(((IF($C$3="ceiling",$B40,$C$6))-0.5*$C$7)/(IF($C$3="ceiling",$C$6,$B40))))^{1,3,5},E$12:E$14))/$C$7/E$10</f>
        <v>408.26674314502935</v>
      </c>
      <c r="F40" s="10"/>
      <c r="G40" s="16">
        <f>(MMULT(DEGREES(ATAN(($B40+0.5*$C$7)/$C$6))^{1,3,5},G$12:G$14)-MMULT(DEGREES(ATAN(($B40-0.5*$C$7)/$C$6))^{1,3,5},G$12:G$14))/$C$7/G$10</f>
        <v>572.35043489386192</v>
      </c>
      <c r="H40" s="16">
        <f>(MMULT(DEGREES(ATAN(($B40+0.5*$C$7)/$C$6))^{1,3,5},H$12:H$14)-MMULT(DEGREES(ATAN(($B40-0.5*$C$7)/$C$6))^{1,3,5},H$12:H$14))/$C$7/H$10</f>
        <v>464.94275399337101</v>
      </c>
      <c r="I40" s="8"/>
      <c r="J40" s="8"/>
      <c r="K40" s="8"/>
      <c r="L40" s="8"/>
      <c r="M40" s="13"/>
      <c r="N40" s="14"/>
      <c r="O40" s="15"/>
      <c r="P40" s="15"/>
      <c r="Q40" s="14"/>
      <c r="R40" s="14"/>
      <c r="S40" s="16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</row>
    <row r="41" spans="1:34">
      <c r="B41" s="79">
        <v>1</v>
      </c>
      <c r="C41" s="39">
        <f>(MMULT(DEGREES(ATAN(((IF($C$3="ceiling",$B41,$C$6))+0.5*$C$7)/(IF($C$3="ceiling",$C$6,$B41))))^{1,3,5},C$12:C$14)-MMULT(DEGREES(ATAN(((IF($C$3="ceiling",$B41,$C$6))-0.5*$C$7)/(IF($C$3="ceiling",$C$6,$B41))))^{1,3,5},C$12:C$14))/$C$7/C$10</f>
        <v>461.92355192188569</v>
      </c>
      <c r="D41" s="40">
        <f>(MMULT(DEGREES(ATAN(((IF($C$3="ceiling",$B41,$C$6))+0.5*$C$7)/(IF($C$3="ceiling",$C$6,$B41))))^{1,3,5},D$12:D$14)-MMULT(DEGREES(ATAN(((IF($C$3="ceiling",$B41,$C$6))-0.5*$C$7)/(IF($C$3="ceiling",$C$6,$B41))))^{1,3,5},D$12:D$14))/$C$7/D$10</f>
        <v>618.17743280349441</v>
      </c>
      <c r="E41" s="41">
        <f>(MMULT(DEGREES(ATAN(((IF($C$3="ceiling",$B41,$C$6))+0.5*$C$7)/(IF($C$3="ceiling",$C$6,$B41))))^{1,3,5},E$12:E$14)-MMULT(DEGREES(ATAN(((IF($C$3="ceiling",$B41,$C$6))-0.5*$C$7)/(IF($C$3="ceiling",$C$6,$B41))))^{1,3,5},E$12:E$14))/$C$7/E$10</f>
        <v>293.03105514155118</v>
      </c>
      <c r="F41" s="10"/>
      <c r="G41" s="16">
        <f>(MMULT(DEGREES(ATAN(($B41+0.5*$C$7)/$C$6))^{1,3,5},G$12:G$14)-MMULT(DEGREES(ATAN(($B41-0.5*$C$7)/$C$6))^{1,3,5},G$12:G$14))/$C$7/G$10</f>
        <v>413.55650522418853</v>
      </c>
      <c r="H41" s="16">
        <f>(MMULT(DEGREES(ATAN(($B41+0.5*$C$7)/$C$6))^{1,3,5},H$12:H$14)-MMULT(DEGREES(ATAN(($B41-0.5*$C$7)/$C$6))^{1,3,5},H$12:H$14))/$C$7/H$10</f>
        <v>361.48407064284214</v>
      </c>
      <c r="I41" s="8"/>
      <c r="J41" s="8"/>
      <c r="K41" s="8"/>
      <c r="L41" s="8"/>
      <c r="M41" s="13"/>
      <c r="N41" s="14"/>
      <c r="O41" s="15"/>
      <c r="P41" s="15"/>
      <c r="Q41" s="14"/>
      <c r="R41" s="14"/>
      <c r="S41" s="16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</row>
    <row r="42" spans="1:34">
      <c r="B42" s="79">
        <v>1.5</v>
      </c>
      <c r="C42" s="39">
        <f>(MMULT(DEGREES(ATAN(((IF($C$3="ceiling",$B42,$C$6))+0.5*$C$7)/(IF($C$3="ceiling",$C$6,$B42))))^{1,3,5},C$12:C$14)-MMULT(DEGREES(ATAN(((IF($C$3="ceiling",$B42,$C$6))-0.5*$C$7)/(IF($C$3="ceiling",$C$6,$B42))))^{1,3,5},C$12:C$14))/$C$7/C$10</f>
        <v>293.43037981436709</v>
      </c>
      <c r="D42" s="40">
        <f>(MMULT(DEGREES(ATAN(((IF($C$3="ceiling",$B42,$C$6))+0.5*$C$7)/(IF($C$3="ceiling",$C$6,$B42))))^{1,3,5},D$12:D$14)-MMULT(DEGREES(ATAN(((IF($C$3="ceiling",$B42,$C$6))-0.5*$C$7)/(IF($C$3="ceiling",$C$6,$B42))))^{1,3,5},D$12:D$14))/$C$7/D$10</f>
        <v>398.7362198099346</v>
      </c>
      <c r="E42" s="41">
        <f>(MMULT(DEGREES(ATAN(((IF($C$3="ceiling",$B42,$C$6))+0.5*$C$7)/(IF($C$3="ceiling",$C$6,$B42))))^{1,3,5},E$12:E$14)-MMULT(DEGREES(ATAN(((IF($C$3="ceiling",$B42,$C$6))-0.5*$C$7)/(IF($C$3="ceiling",$C$6,$B42))))^{1,3,5},E$12:E$14))/$C$7/E$10</f>
        <v>197.47715577080524</v>
      </c>
      <c r="F42" s="10"/>
      <c r="G42" s="16">
        <f>(MMULT(DEGREES(ATAN(($B42+0.5*$C$7)/$C$6))^{1,3,5},G$12:G$14)-MMULT(DEGREES(ATAN(($B42-0.5*$C$7)/$C$6))^{1,3,5},G$12:G$14))/$C$7/G$10</f>
        <v>282.53356581356582</v>
      </c>
      <c r="H42" s="16">
        <f>(MMULT(DEGREES(ATAN(($B42+0.5*$C$7)/$C$6))^{1,3,5},H$12:H$14)-MMULT(DEGREES(ATAN(($B42-0.5*$C$7)/$C$6))^{1,3,5},H$12:H$14))/$C$7/H$10</f>
        <v>267.73364038308495</v>
      </c>
      <c r="I42" s="8"/>
      <c r="J42" s="8"/>
      <c r="K42" s="8"/>
      <c r="L42" s="8"/>
      <c r="M42" s="13"/>
      <c r="N42" s="14"/>
      <c r="O42" s="15"/>
      <c r="P42" s="15"/>
      <c r="Q42" s="14"/>
      <c r="R42" s="14"/>
      <c r="S42" s="16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</row>
    <row r="43" spans="1:34">
      <c r="B43" s="79">
        <v>2</v>
      </c>
      <c r="C43" s="39">
        <f>(MMULT(DEGREES(ATAN(((IF($C$3="ceiling",$B43,$C$6))+0.5*$C$7)/(IF($C$3="ceiling",$C$6,$B43))))^{1,3,5},C$12:C$14)-MMULT(DEGREES(ATAN(((IF($C$3="ceiling",$B43,$C$6))-0.5*$C$7)/(IF($C$3="ceiling",$C$6,$B43))))^{1,3,5},C$12:C$14))/$C$7/C$10</f>
        <v>189.54496251921023</v>
      </c>
      <c r="D43" s="40">
        <f>(MMULT(DEGREES(ATAN(((IF($C$3="ceiling",$B43,$C$6))+0.5*$C$7)/(IF($C$3="ceiling",$C$6,$B43))))^{1,3,5},D$12:D$14)-MMULT(DEGREES(ATAN(((IF($C$3="ceiling",$B43,$C$6))-0.5*$C$7)/(IF($C$3="ceiling",$C$6,$B43))))^{1,3,5},D$12:D$14))/$C$7/D$10</f>
        <v>260.86226990367174</v>
      </c>
      <c r="E43" s="41">
        <f>(MMULT(DEGREES(ATAN(((IF($C$3="ceiling",$B43,$C$6))+0.5*$C$7)/(IF($C$3="ceiling",$C$6,$B43))))^{1,3,5},E$12:E$14)-MMULT(DEGREES(ATAN(((IF($C$3="ceiling",$B43,$C$6))-0.5*$C$7)/(IF($C$3="ceiling",$C$6,$B43))))^{1,3,5},E$12:E$14))/$C$7/E$10</f>
        <v>134.43067630101169</v>
      </c>
      <c r="F43" s="10"/>
      <c r="G43" s="16">
        <f>(MMULT(DEGREES(ATAN(($B43+0.5*$C$7)/$C$6))^{1,3,5},G$12:G$14)-MMULT(DEGREES(ATAN(($B43-0.5*$C$7)/$C$6))^{1,3,5},G$12:G$14))/$C$7/G$10</f>
        <v>195.63226855059671</v>
      </c>
      <c r="H43" s="16">
        <f>(MMULT(DEGREES(ATAN(($B43+0.5*$C$7)/$C$6))^{1,3,5},H$12:H$14)-MMULT(DEGREES(ATAN(($B43-0.5*$C$7)/$C$6))^{1,3,5},H$12:H$14))/$C$7/H$10</f>
        <v>198.94815226006054</v>
      </c>
      <c r="I43" s="8"/>
      <c r="J43" s="8"/>
      <c r="K43" s="8"/>
      <c r="L43" s="8"/>
      <c r="M43" s="13"/>
      <c r="N43" s="14"/>
      <c r="O43" s="15"/>
      <c r="P43" s="15"/>
      <c r="Q43" s="14"/>
      <c r="R43" s="14"/>
      <c r="S43" s="16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</row>
    <row r="44" spans="1:34">
      <c r="B44" s="79">
        <v>2.5</v>
      </c>
      <c r="C44" s="39">
        <f>(MMULT(DEGREES(ATAN(((IF($C$3="ceiling",$B44,$C$6))+0.5*$C$7)/(IF($C$3="ceiling",$C$6,$B44))))^{1,3,5},C$12:C$14)-MMULT(DEGREES(ATAN(((IF($C$3="ceiling",$B44,$C$6))-0.5*$C$7)/(IF($C$3="ceiling",$C$6,$B44))))^{1,3,5},C$12:C$14))/$C$7/C$10</f>
        <v>127.71566428079022</v>
      </c>
      <c r="D44" s="40">
        <f>(MMULT(DEGREES(ATAN(((IF($C$3="ceiling",$B44,$C$6))+0.5*$C$7)/(IF($C$3="ceiling",$C$6,$B44))))^{1,3,5},D$12:D$14)-MMULT(DEGREES(ATAN(((IF($C$3="ceiling",$B44,$C$6))-0.5*$C$7)/(IF($C$3="ceiling",$C$6,$B44))))^{1,3,5},D$12:D$14))/$C$7/D$10</f>
        <v>177.55101524001319</v>
      </c>
      <c r="E44" s="41">
        <f>(MMULT(DEGREES(ATAN(((IF($C$3="ceiling",$B44,$C$6))+0.5*$C$7)/(IF($C$3="ceiling",$C$6,$B44))))^{1,3,5},E$12:E$14)-MMULT(DEGREES(ATAN(((IF($C$3="ceiling",$B44,$C$6))-0.5*$C$7)/(IF($C$3="ceiling",$C$6,$B44))))^{1,3,5},E$12:E$14))/$C$7/E$10</f>
        <v>94.667456429350736</v>
      </c>
      <c r="F44" s="10"/>
      <c r="G44" s="16">
        <f>(MMULT(DEGREES(ATAN(($B44+0.5*$C$7)/$C$6))^{1,3,5},G$12:G$14)-MMULT(DEGREES(ATAN(($B44-0.5*$C$7)/$C$6))^{1,3,5},G$12:G$14))/$C$7/G$10</f>
        <v>140.16543200914657</v>
      </c>
      <c r="H44" s="16">
        <f>(MMULT(DEGREES(ATAN(($B44+0.5*$C$7)/$C$6))^{1,3,5},H$12:H$14)-MMULT(DEGREES(ATAN(($B44-0.5*$C$7)/$C$6))^{1,3,5},H$12:H$14))/$C$7/H$10</f>
        <v>150.93070216287151</v>
      </c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</row>
    <row r="45" spans="1:34">
      <c r="B45" s="79">
        <v>3</v>
      </c>
      <c r="C45" s="39">
        <f>(MMULT(DEGREES(ATAN(((IF($C$3="ceiling",$B45,$C$6))+0.5*$C$7)/(IF($C$3="ceiling",$C$6,$B45))))^{1,3,5},C$12:C$14)-MMULT(DEGREES(ATAN(((IF($C$3="ceiling",$B45,$C$6))-0.5*$C$7)/(IF($C$3="ceiling",$C$6,$B45))))^{1,3,5},C$12:C$14))/$C$7/C$10</f>
        <v>89.951490987076681</v>
      </c>
      <c r="D45" s="40">
        <f>(MMULT(DEGREES(ATAN(((IF($C$3="ceiling",$B45,$C$6))+0.5*$C$7)/(IF($C$3="ceiling",$C$6,$B45))))^{1,3,5},D$12:D$14)-MMULT(DEGREES(ATAN(((IF($C$3="ceiling",$B45,$C$6))-0.5*$C$7)/(IF($C$3="ceiling",$C$6,$B45))))^{1,3,5},D$12:D$14))/$C$7/D$10</f>
        <v>126.05744918581848</v>
      </c>
      <c r="E45" s="41">
        <f>(MMULT(DEGREES(ATAN(((IF($C$3="ceiling",$B45,$C$6))+0.5*$C$7)/(IF($C$3="ceiling",$C$6,$B45))))^{1,3,5},E$12:E$14)-MMULT(DEGREES(ATAN(((IF($C$3="ceiling",$B45,$C$6))-0.5*$C$7)/(IF($C$3="ceiling",$C$6,$B45))))^{1,3,5},E$12:E$14))/$C$7/E$10</f>
        <v>69.178564715020329</v>
      </c>
      <c r="F45" s="10"/>
      <c r="G45" s="16">
        <f>(MMULT(DEGREES(ATAN(($B45+0.5*$C$7)/$C$6))^{1,3,5},G$12:G$14)-MMULT(DEGREES(ATAN(($B45-0.5*$C$7)/$C$6))^{1,3,5},G$12:G$14))/$C$7/G$10</f>
        <v>104.08537522555491</v>
      </c>
      <c r="H45" s="16">
        <f>(MMULT(DEGREES(ATAN(($B45+0.5*$C$7)/$C$6))^{1,3,5},H$12:H$14)-MMULT(DEGREES(ATAN(($B45-0.5*$C$7)/$C$6))^{1,3,5},H$12:H$14))/$C$7/H$10</f>
        <v>117.30186468762865</v>
      </c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</row>
    <row r="46" spans="1:34">
      <c r="B46" s="79">
        <v>3.5</v>
      </c>
      <c r="C46" s="39">
        <f>(MMULT(DEGREES(ATAN(((IF($C$3="ceiling",$B46,$C$6))+0.5*$C$7)/(IF($C$3="ceiling",$C$6,$B46))))^{1,3,5},C$12:C$14)-MMULT(DEGREES(ATAN(((IF($C$3="ceiling",$B46,$C$6))-0.5*$C$7)/(IF($C$3="ceiling",$C$6,$B46))))^{1,3,5},C$12:C$14))/$C$7/C$10</f>
        <v>65.908354296935315</v>
      </c>
      <c r="D46" s="40">
        <f>(MMULT(DEGREES(ATAN(((IF($C$3="ceiling",$B46,$C$6))+0.5*$C$7)/(IF($C$3="ceiling",$C$6,$B46))))^{1,3,5},D$12:D$14)-MMULT(DEGREES(ATAN(((IF($C$3="ceiling",$B46,$C$6))-0.5*$C$7)/(IF($C$3="ceiling",$C$6,$B46))))^{1,3,5},D$12:D$14))/$C$7/D$10</f>
        <v>92.962768271657836</v>
      </c>
      <c r="E46" s="41">
        <f>(MMULT(DEGREES(ATAN(((IF($C$3="ceiling",$B46,$C$6))+0.5*$C$7)/(IF($C$3="ceiling",$C$6,$B46))))^{1,3,5},E$12:E$14)-MMULT(DEGREES(ATAN(((IF($C$3="ceiling",$B46,$C$6))-0.5*$C$7)/(IF($C$3="ceiling",$C$6,$B46))))^{1,3,5},E$12:E$14))/$C$7/E$10</f>
        <v>52.281468378643169</v>
      </c>
      <c r="F46" s="10"/>
      <c r="G46" s="16">
        <f>(MMULT(DEGREES(ATAN(($B46+0.5*$C$7)/$C$6))^{1,3,5},G$12:G$14)-MMULT(DEGREES(ATAN(($B46-0.5*$C$7)/$C$6))^{1,3,5},G$12:G$14))/$C$7/G$10</f>
        <v>79.804250781691408</v>
      </c>
      <c r="H46" s="16">
        <f>(MMULT(DEGREES(ATAN(($B46+0.5*$C$7)/$C$6))^{1,3,5},H$12:H$14)-MMULT(DEGREES(ATAN(($B46-0.5*$C$7)/$C$6))^{1,3,5},H$12:H$14))/$C$7/H$10</f>
        <v>93.276180163755129</v>
      </c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</row>
    <row r="47" spans="1:34">
      <c r="B47" s="79">
        <v>4</v>
      </c>
      <c r="C47" s="39">
        <f>(MMULT(DEGREES(ATAN(((IF($C$3="ceiling",$B47,$C$6))+0.5*$C$7)/(IF($C$3="ceiling",$C$6,$B47))))^{1,3,5},C$12:C$14)-MMULT(DEGREES(ATAN(((IF($C$3="ceiling",$B47,$C$6))-0.5*$C$7)/(IF($C$3="ceiling",$C$6,$B47))))^{1,3,5},C$12:C$14))/$C$7/C$10</f>
        <v>49.942928128023581</v>
      </c>
      <c r="D47" s="40">
        <f>(MMULT(DEGREES(ATAN(((IF($C$3="ceiling",$B47,$C$6))+0.5*$C$7)/(IF($C$3="ceiling",$C$6,$B47))))^{1,3,5},D$12:D$14)-MMULT(DEGREES(ATAN(((IF($C$3="ceiling",$B47,$C$6))-0.5*$C$7)/(IF($C$3="ceiling",$C$6,$B47))))^{1,3,5},D$12:D$14))/$C$7/D$10</f>
        <v>70.818736311655783</v>
      </c>
      <c r="E47" s="41">
        <f>(MMULT(DEGREES(ATAN(((IF($C$3="ceiling",$B47,$C$6))+0.5*$C$7)/(IF($C$3="ceiling",$C$6,$B47))))^{1,3,5},E$12:E$14)-MMULT(DEGREES(ATAN(((IF($C$3="ceiling",$B47,$C$6))-0.5*$C$7)/(IF($C$3="ceiling",$C$6,$B47))))^{1,3,5},E$12:E$14))/$C$7/E$10</f>
        <v>40.671045950403098</v>
      </c>
      <c r="F47" s="10"/>
      <c r="G47" s="16">
        <f>(MMULT(DEGREES(ATAN(($B47+0.5*$C$7)/$C$6))^{1,3,5},G$12:G$14)-MMULT(DEGREES(ATAN(($B47-0.5*$C$7)/$C$6))^{1,3,5},G$12:G$14))/$C$7/G$10</f>
        <v>62.878018936418314</v>
      </c>
      <c r="H47" s="16">
        <f>(MMULT(DEGREES(ATAN(($B47+0.5*$C$7)/$C$6))^{1,3,5},H$12:H$14)-MMULT(DEGREES(ATAN(($B47-0.5*$C$7)/$C$6))^{1,3,5},H$12:H$14))/$C$7/H$10</f>
        <v>75.695666987997541</v>
      </c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</row>
    <row r="48" spans="1:34">
      <c r="B48" s="79">
        <v>4.5</v>
      </c>
      <c r="C48" s="39">
        <f>(MMULT(DEGREES(ATAN(((IF($C$3="ceiling",$B48,$C$6))+0.5*$C$7)/(IF($C$3="ceiling",$C$6,$B48))))^{1,3,5},C$12:C$14)-MMULT(DEGREES(ATAN(((IF($C$3="ceiling",$B48,$C$6))-0.5*$C$7)/(IF($C$3="ceiling",$C$6,$B48))))^{1,3,5},C$12:C$14))/$C$7/C$10</f>
        <v>38.928455489975583</v>
      </c>
      <c r="D48" s="40">
        <f>(MMULT(DEGREES(ATAN(((IF($C$3="ceiling",$B48,$C$6))+0.5*$C$7)/(IF($C$3="ceiling",$C$6,$B48))))^{1,3,5},D$12:D$14)-MMULT(DEGREES(ATAN(((IF($C$3="ceiling",$B48,$C$6))-0.5*$C$7)/(IF($C$3="ceiling",$C$6,$B48))))^{1,3,5},D$12:D$14))/$C$7/D$10</f>
        <v>55.445420646628556</v>
      </c>
      <c r="E48" s="41">
        <f>(MMULT(DEGREES(ATAN(((IF($C$3="ceiling",$B48,$C$6))+0.5*$C$7)/(IF($C$3="ceiling",$C$6,$B48))))^{1,3,5},E$12:E$14)-MMULT(DEGREES(ATAN(((IF($C$3="ceiling",$B48,$C$6))-0.5*$C$7)/(IF($C$3="ceiling",$C$6,$B48))))^{1,3,5},E$12:E$14))/$C$7/E$10</f>
        <v>32.423063926960602</v>
      </c>
      <c r="F48" s="10"/>
      <c r="G48" s="16">
        <f>(MMULT(DEGREES(ATAN(($B48+0.5*$C$7)/$C$6))^{1,3,5},G$12:G$14)-MMULT(DEGREES(ATAN(($B48-0.5*$C$7)/$C$6))^{1,3,5},G$12:G$14))/$C$7/G$10</f>
        <v>50.692256210623142</v>
      </c>
      <c r="H48" s="16">
        <f>(MMULT(DEGREES(ATAN(($B48+0.5*$C$7)/$C$6))^{1,3,5},H$12:H$14)-MMULT(DEGREES(ATAN(($B48-0.5*$C$7)/$C$6))^{1,3,5},H$12:H$14))/$C$7/H$10</f>
        <v>62.525556856449803</v>
      </c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</row>
    <row r="49" spans="2:34">
      <c r="B49" s="79">
        <v>5</v>
      </c>
      <c r="C49" s="39">
        <f>(MMULT(DEGREES(ATAN(((IF($C$3="ceiling",$B49,$C$6))+0.5*$C$7)/(IF($C$3="ceiling",$C$6,$B49))))^{1,3,5},C$12:C$14)-MMULT(DEGREES(ATAN(((IF($C$3="ceiling",$B49,$C$6))-0.5*$C$7)/(IF($C$3="ceiling",$C$6,$B49))))^{1,3,5},C$12:C$14))/$C$7/C$10</f>
        <v>31.071234703200165</v>
      </c>
      <c r="D49" s="40">
        <f>(MMULT(DEGREES(ATAN(((IF($C$3="ceiling",$B49,$C$6))+0.5*$C$7)/(IF($C$3="ceiling",$C$6,$B49))))^{1,3,5},D$12:D$14)-MMULT(DEGREES(ATAN(((IF($C$3="ceiling",$B49,$C$6))-0.5*$C$7)/(IF($C$3="ceiling",$C$6,$B49))))^{1,3,5},D$12:D$14))/$C$7/D$10</f>
        <v>44.420861139307725</v>
      </c>
      <c r="E49" s="41">
        <f>(MMULT(DEGREES(ATAN(((IF($C$3="ceiling",$B49,$C$6))+0.5*$C$7)/(IF($C$3="ceiling",$C$6,$B49))))^{1,3,5},E$12:E$14)-MMULT(DEGREES(ATAN(((IF($C$3="ceiling",$B49,$C$6))-0.5*$C$7)/(IF($C$3="ceiling",$C$6,$B49))))^{1,3,5},E$12:E$14))/$C$7/E$10</f>
        <v>26.38814960278609</v>
      </c>
      <c r="F49" s="10"/>
      <c r="G49" s="16">
        <f>(MMULT(DEGREES(ATAN(($B49+0.5*$C$7)/$C$6))^{1,3,5},G$12:G$14)-MMULT(DEGREES(ATAN(($B49-0.5*$C$7)/$C$6))^{1,3,5},G$12:G$14))/$C$7/G$10</f>
        <v>41.666957256203055</v>
      </c>
      <c r="H49" s="16">
        <f>(MMULT(DEGREES(ATAN(($B49+0.5*$C$7)/$C$6))^{1,3,5},H$12:H$14)-MMULT(DEGREES(ATAN(($B49-0.5*$C$7)/$C$6))^{1,3,5},H$12:H$14))/$C$7/H$10</f>
        <v>52.444019866890599</v>
      </c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</row>
    <row r="50" spans="2:34">
      <c r="B50" s="79">
        <v>5.5</v>
      </c>
      <c r="C50" s="39">
        <f>(MMULT(DEGREES(ATAN(((IF($C$3="ceiling",$B50,$C$6))+0.5*$C$7)/(IF($C$3="ceiling",$C$6,$B50))))^{1,3,5},C$12:C$14)-MMULT(DEGREES(ATAN(((IF($C$3="ceiling",$B50,$C$6))-0.5*$C$7)/(IF($C$3="ceiling",$C$6,$B50))))^{1,3,5},C$12:C$14))/$C$7/C$10</f>
        <v>25.301733348629458</v>
      </c>
      <c r="D50" s="40">
        <f>(MMULT(DEGREES(ATAN(((IF($C$3="ceiling",$B50,$C$6))+0.5*$C$7)/(IF($C$3="ceiling",$C$6,$B50))))^{1,3,5},D$12:D$14)-MMULT(DEGREES(ATAN(((IF($C$3="ceiling",$B50,$C$6))-0.5*$C$7)/(IF($C$3="ceiling",$C$6,$B50))))^{1,3,5},D$12:D$14))/$C$7/D$10</f>
        <v>36.289183558080381</v>
      </c>
      <c r="E50" s="41">
        <f>(MMULT(DEGREES(ATAN(((IF($C$3="ceiling",$B50,$C$6))+0.5*$C$7)/(IF($C$3="ceiling",$C$6,$B50))))^{1,3,5},E$12:E$14)-MMULT(DEGREES(ATAN(((IF($C$3="ceiling",$B50,$C$6))-0.5*$C$7)/(IF($C$3="ceiling",$C$6,$B50))))^{1,3,5},E$12:E$14))/$C$7/E$10</f>
        <v>21.857244969823103</v>
      </c>
      <c r="F50" s="10"/>
      <c r="G50" s="16">
        <f>(MMULT(DEGREES(ATAN(($B50+0.5*$C$7)/$C$6))^{1,3,5},G$12:G$14)-MMULT(DEGREES(ATAN(($B50-0.5*$C$7)/$C$6))^{1,3,5},G$12:G$14))/$C$7/G$10</f>
        <v>34.81573355543911</v>
      </c>
      <c r="H50" s="16">
        <f>(MMULT(DEGREES(ATAN(($B50+0.5*$C$7)/$C$6))^{1,3,5},H$12:H$14)-MMULT(DEGREES(ATAN(($B50-0.5*$C$7)/$C$6))^{1,3,5},H$12:H$14))/$C$7/H$10</f>
        <v>44.575853199522435</v>
      </c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</row>
    <row r="51" spans="2:34">
      <c r="B51" s="79">
        <v>6</v>
      </c>
      <c r="C51" s="39">
        <f>(MMULT(DEGREES(ATAN(((IF($C$3="ceiling",$B51,$C$6))+0.5*$C$7)/(IF($C$3="ceiling",$C$6,$B51))))^{1,3,5},C$12:C$14)-MMULT(DEGREES(ATAN(((IF($C$3="ceiling",$B51,$C$6))-0.5*$C$7)/(IF($C$3="ceiling",$C$6,$B51))))^{1,3,5},C$12:C$14))/$C$7/C$10</f>
        <v>20.957991757756833</v>
      </c>
      <c r="D51" s="40">
        <f>(MMULT(DEGREES(ATAN(((IF($C$3="ceiling",$B51,$C$6))+0.5*$C$7)/(IF($C$3="ceiling",$C$6,$B51))))^{1,3,5},D$12:D$14)-MMULT(DEGREES(ATAN(((IF($C$3="ceiling",$B51,$C$6))-0.5*$C$7)/(IF($C$3="ceiling",$C$6,$B51))))^{1,3,5},D$12:D$14))/$C$7/D$10</f>
        <v>30.143238667445171</v>
      </c>
      <c r="E51" s="41">
        <f>(MMULT(DEGREES(ATAN(((IF($C$3="ceiling",$B51,$C$6))+0.5*$C$7)/(IF($C$3="ceiling",$C$6,$B51))))^{1,3,5},E$12:E$14)-MMULT(DEGREES(ATAN(((IF($C$3="ceiling",$B51,$C$6))-0.5*$C$7)/(IF($C$3="ceiling",$C$6,$B51))))^{1,3,5},E$12:E$14))/$C$7/E$10</f>
        <v>18.37845353152812</v>
      </c>
      <c r="F51" s="10"/>
      <c r="G51" s="16">
        <f>(MMULT(DEGREES(ATAN(($B51+0.5*$C$7)/$C$6))^{1,3,5},G$12:G$14)-MMULT(DEGREES(ATAN(($B51-0.5*$C$7)/$C$6))^{1,3,5},G$12:G$14))/$C$7/G$10</f>
        <v>29.50261144139651</v>
      </c>
      <c r="H51" s="16">
        <f>(MMULT(DEGREES(ATAN(($B51+0.5*$C$7)/$C$6))^{1,3,5},H$12:H$14)-MMULT(DEGREES(ATAN(($B51-0.5*$C$7)/$C$6))^{1,3,5},H$12:H$14))/$C$7/H$10</f>
        <v>38.328562203934773</v>
      </c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</row>
    <row r="52" spans="2:34">
      <c r="B52" s="79">
        <v>7</v>
      </c>
      <c r="C52" s="39">
        <f>(MMULT(DEGREES(ATAN(((IF($C$3="ceiling",$B52,$C$6))+0.5*$C$7)/(IF($C$3="ceiling",$C$6,$B52))))^{1,3,5},C$12:C$14)-MMULT(DEGREES(ATAN(((IF($C$3="ceiling",$B52,$C$6))-0.5*$C$7)/(IF($C$3="ceiling",$C$6,$B52))))^{1,3,5},C$12:C$14))/$C$7/C$10</f>
        <v>14.995838289694515</v>
      </c>
      <c r="D52" s="40">
        <f>(MMULT(DEGREES(ATAN(((IF($C$3="ceiling",$B52,$C$6))+0.5*$C$7)/(IF($C$3="ceiling",$C$6,$B52))))^{1,3,5},D$12:D$14)-MMULT(DEGREES(ATAN(((IF($C$3="ceiling",$B52,$C$6))-0.5*$C$7)/(IF($C$3="ceiling",$C$6,$B52))))^{1,3,5},D$12:D$14))/$C$7/D$10</f>
        <v>21.667720484160832</v>
      </c>
      <c r="E52" s="41">
        <f>(MMULT(DEGREES(ATAN(((IF($C$3="ceiling",$B52,$C$6))+0.5*$C$7)/(IF($C$3="ceiling",$C$6,$B52))))^{1,3,5},E$12:E$14)-MMULT(DEGREES(ATAN(((IF($C$3="ceiling",$B52,$C$6))-0.5*$C$7)/(IF($C$3="ceiling",$C$6,$B52))))^{1,3,5},E$12:E$14))/$C$7/E$10</f>
        <v>13.485753925598178</v>
      </c>
      <c r="F52" s="10"/>
      <c r="G52" s="16">
        <f>(MMULT(DEGREES(ATAN(($B52+0.5*$C$7)/$C$6))^{1,3,5},G$12:G$14)-MMULT(DEGREES(ATAN(($B52-0.5*$C$7)/$C$6))^{1,3,5},G$12:G$14))/$C$7/G$10</f>
        <v>21.934578302474694</v>
      </c>
      <c r="H52" s="16">
        <f>(MMULT(DEGREES(ATAN(($B52+0.5*$C$7)/$C$6))^{1,3,5},H$12:H$14)-MMULT(DEGREES(ATAN(($B52-0.5*$C$7)/$C$6))^{1,3,5},H$12:H$14))/$C$7/H$10</f>
        <v>29.176118462395195</v>
      </c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</row>
    <row r="53" spans="2:34">
      <c r="B53" s="79">
        <v>8</v>
      </c>
      <c r="C53" s="39">
        <f>(MMULT(DEGREES(ATAN(((IF($C$3="ceiling",$B53,$C$6))+0.5*$C$7)/(IF($C$3="ceiling",$C$6,$B53))))^{1,3,5},C$12:C$14)-MMULT(DEGREES(ATAN(((IF($C$3="ceiling",$B53,$C$6))-0.5*$C$7)/(IF($C$3="ceiling",$C$6,$B53))))^{1,3,5},C$12:C$14))/$C$7/C$10</f>
        <v>11.217957142202433</v>
      </c>
      <c r="D53" s="40">
        <f>(MMULT(DEGREES(ATAN(((IF($C$3="ceiling",$B53,$C$6))+0.5*$C$7)/(IF($C$3="ceiling",$C$6,$B53))))^{1,3,5},D$12:D$14)-MMULT(DEGREES(ATAN(((IF($C$3="ceiling",$B53,$C$6))-0.5*$C$7)/(IF($C$3="ceiling",$C$6,$B53))))^{1,3,5},D$12:D$14))/$C$7/D$10</f>
        <v>16.268283268787862</v>
      </c>
      <c r="E53" s="41">
        <f>(MMULT(DEGREES(ATAN(((IF($C$3="ceiling",$B53,$C$6))+0.5*$C$7)/(IF($C$3="ceiling",$C$6,$B53))))^{1,3,5},E$12:E$14)-MMULT(DEGREES(ATAN(((IF($C$3="ceiling",$B53,$C$6))-0.5*$C$7)/(IF($C$3="ceiling",$C$6,$B53))))^{1,3,5},E$12:E$14))/$C$7/E$10</f>
        <v>10.295619183229933</v>
      </c>
      <c r="F53" s="10"/>
      <c r="G53" s="16">
        <f>(MMULT(DEGREES(ATAN(($B53+0.5*$C$7)/$C$6))^{1,3,5},G$12:G$14)-MMULT(DEGREES(ATAN(($B53-0.5*$C$7)/$C$6))^{1,3,5},G$12:G$14))/$C$7/G$10</f>
        <v>16.924992255753693</v>
      </c>
      <c r="H53" s="16">
        <f>(MMULT(DEGREES(ATAN(($B53+0.5*$C$7)/$C$6))^{1,3,5},H$12:H$14)-MMULT(DEGREES(ATAN(($B53-0.5*$C$7)/$C$6))^{1,3,5},H$12:H$14))/$C$7/H$10</f>
        <v>22.925471814600751</v>
      </c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</row>
    <row r="54" spans="2:34">
      <c r="B54" s="79">
        <v>9</v>
      </c>
      <c r="C54" s="39">
        <f>(MMULT(DEGREES(ATAN(((IF($C$3="ceiling",$B54,$C$6))+0.5*$C$7)/(IF($C$3="ceiling",$C$6,$B54))))^{1,3,5},C$12:C$14)-MMULT(DEGREES(ATAN(((IF($C$3="ceiling",$B54,$C$6))-0.5*$C$7)/(IF($C$3="ceiling",$C$6,$B54))))^{1,3,5},C$12:C$14))/$C$7/C$10</f>
        <v>8.6866495687965966</v>
      </c>
      <c r="D54" s="40">
        <f>(MMULT(DEGREES(ATAN(((IF($C$3="ceiling",$B54,$C$6))+0.5*$C$7)/(IF($C$3="ceiling",$C$6,$B54))))^{1,3,5},D$12:D$14)-MMULT(DEGREES(ATAN(((IF($C$3="ceiling",$B54,$C$6))-0.5*$C$7)/(IF($C$3="ceiling",$C$6,$B54))))^{1,3,5},D$12:D$14))/$C$7/D$10</f>
        <v>12.634788188554543</v>
      </c>
      <c r="E54" s="41">
        <f>(MMULT(DEGREES(ATAN(((IF($C$3="ceiling",$B54,$C$6))+0.5*$C$7)/(IF($C$3="ceiling",$C$6,$B54))))^{1,3,5},E$12:E$14)-MMULT(DEGREES(ATAN(((IF($C$3="ceiling",$B54,$C$6))-0.5*$C$7)/(IF($C$3="ceiling",$C$6,$B54))))^{1,3,5},E$12:E$14))/$C$7/E$10</f>
        <v>8.1071884581579674</v>
      </c>
      <c r="F54" s="10"/>
      <c r="G54" s="16">
        <f>(MMULT(DEGREES(ATAN(($B54+0.5*$C$7)/$C$6))^{1,3,5},G$12:G$14)-MMULT(DEGREES(ATAN(($B54-0.5*$C$7)/$C$6))^{1,3,5},G$12:G$14))/$C$7/G$10</f>
        <v>13.444909307156902</v>
      </c>
      <c r="H54" s="16">
        <f>(MMULT(DEGREES(ATAN(($B54+0.5*$C$7)/$C$6))^{1,3,5},H$12:H$14)-MMULT(DEGREES(ATAN(($B54-0.5*$C$7)/$C$6))^{1,3,5},H$12:H$14))/$C$7/H$10</f>
        <v>18.475990614755364</v>
      </c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</row>
    <row r="55" spans="2:34" ht="13.8" thickBot="1">
      <c r="B55" s="80">
        <v>10</v>
      </c>
      <c r="C55" s="42">
        <f>(MMULT(DEGREES(ATAN(((IF($C$3="ceiling",$B55,$C$6))+0.5*$C$7)/(IF($C$3="ceiling",$C$6,$B55))))^{1,3,5},C$12:C$14)-MMULT(DEGREES(ATAN(((IF($C$3="ceiling",$B55,$C$6))-0.5*$C$7)/(IF($C$3="ceiling",$C$6,$B55))))^{1,3,5},C$12:C$14))/$C$7/C$10</f>
        <v>6.9138710259408782</v>
      </c>
      <c r="D55" s="43">
        <f>(MMULT(DEGREES(ATAN(((IF($C$3="ceiling",$B55,$C$6))+0.5*$C$7)/(IF($C$3="ceiling",$C$6,$B55))))^{1,3,5},D$12:D$14)-MMULT(DEGREES(ATAN(((IF($C$3="ceiling",$B55,$C$6))-0.5*$C$7)/(IF($C$3="ceiling",$C$6,$B55))))^{1,3,5},D$12:D$14))/$C$7/D$10</f>
        <v>10.081016000925638</v>
      </c>
      <c r="E55" s="44">
        <f>(MMULT(DEGREES(ATAN(((IF($C$3="ceiling",$B55,$C$6))+0.5*$C$7)/(IF($C$3="ceiling",$C$6,$B55))))^{1,3,5},E$12:E$14)-MMULT(DEGREES(ATAN(((IF($C$3="ceiling",$B55,$C$6))-0.5*$C$7)/(IF($C$3="ceiling",$C$6,$B55))))^{1,3,5},E$12:E$14))/$C$7/E$10</f>
        <v>6.5439602958506917</v>
      </c>
      <c r="F55" s="17"/>
      <c r="G55" s="11"/>
      <c r="H55" s="11"/>
      <c r="I55" s="11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</row>
    <row r="56" spans="2:34" ht="13.8" thickTop="1">
      <c r="C56" s="8"/>
      <c r="D56" s="8"/>
      <c r="E56" s="8"/>
      <c r="F56" s="8"/>
      <c r="G56" s="8"/>
      <c r="H56" s="8"/>
      <c r="I56" s="8"/>
      <c r="J56" s="10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</row>
    <row r="57" spans="2:34"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</row>
    <row r="58" spans="2:34"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</row>
    <row r="59" spans="2:34"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</row>
    <row r="60" spans="2:34"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</row>
    <row r="61" spans="2:34"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</row>
    <row r="62" spans="2:34"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</row>
    <row r="63" spans="2:34"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</row>
    <row r="64" spans="2:34"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</row>
    <row r="65" spans="3:34"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</row>
    <row r="66" spans="3:34"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</row>
    <row r="67" spans="3:34"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</row>
    <row r="68" spans="3:34"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</row>
    <row r="69" spans="3:34"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</row>
    <row r="70" spans="3:34"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</row>
    <row r="71" spans="3:34"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</row>
    <row r="72" spans="3:34"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</row>
    <row r="73" spans="3:34"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</row>
    <row r="74" spans="3:34"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</row>
  </sheetData>
  <sheetProtection password="C7DE" sheet="1" objects="1" scenarios="1"/>
  <mergeCells count="10">
    <mergeCell ref="D2:E2"/>
    <mergeCell ref="D3:E3"/>
    <mergeCell ref="D4:E4"/>
    <mergeCell ref="D5:E5"/>
    <mergeCell ref="D6:E6"/>
    <mergeCell ref="D7:E7"/>
    <mergeCell ref="C16:E16"/>
    <mergeCell ref="C37:E37"/>
    <mergeCell ref="C17:D17"/>
    <mergeCell ref="C38:D38"/>
  </mergeCells>
  <conditionalFormatting sqref="C40:E55 C19:E34">
    <cfRule type="cellIs" dxfId="5" priority="4" operator="greaterThanOrEqual">
      <formula>$T$7-1</formula>
    </cfRule>
    <cfRule type="cellIs" dxfId="4" priority="5" operator="between">
      <formula>$T$5</formula>
      <formula>$T$7</formula>
    </cfRule>
    <cfRule type="cellIs" dxfId="3" priority="6" operator="between">
      <formula>$T$4</formula>
      <formula>$T$5</formula>
    </cfRule>
    <cfRule type="cellIs" dxfId="2" priority="7" operator="between">
      <formula>$T$3</formula>
      <formula>$T$4</formula>
    </cfRule>
  </conditionalFormatting>
  <conditionalFormatting sqref="I37:Q55 I16:Q34">
    <cfRule type="expression" dxfId="1" priority="2">
      <formula>$C$3="wall"</formula>
    </cfRule>
  </conditionalFormatting>
  <conditionalFormatting sqref="R37:X55 R16:X34">
    <cfRule type="expression" dxfId="0" priority="1">
      <formula>$C$3="ceiling"</formula>
    </cfRule>
  </conditionalFormatting>
  <dataValidations disablePrompts="1" count="2">
    <dataValidation type="list" allowBlank="1" showInputMessage="1" showErrorMessage="1" sqref="C3">
      <formula1>"wall,ceiling"</formula1>
    </dataValidation>
    <dataValidation type="list" allowBlank="1" showInputMessage="1" showErrorMessage="1" sqref="C2">
      <formula1>"meter,feet"</formula1>
    </dataValidation>
  </dataValidations>
  <pageMargins left="0.7" right="0.7" top="0.75" bottom="0.75" header="0.3" footer="0.3"/>
  <pageSetup paperSize="9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B08119CAB2EF4D9FE31444E1F09EFB" ma:contentTypeVersion="0" ma:contentTypeDescription="Create a new document." ma:contentTypeScope="" ma:versionID="b3f4e5f7b938ce9dca208d193d6db8ad">
  <xsd:schema xmlns:xsd="http://www.w3.org/2001/XMLSchema" xmlns:p="http://schemas.microsoft.com/office/2006/metadata/properties" targetNamespace="http://schemas.microsoft.com/office/2006/metadata/properties" ma:root="true" ma:fieldsID="798677ef9a9e498f074dd1fb301398f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 ma:readOnly="tru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A5E744D5-D108-47EA-9EE1-C407B77A0C0B}"/>
</file>

<file path=customXml/itemProps2.xml><?xml version="1.0" encoding="utf-8"?>
<ds:datastoreItem xmlns:ds="http://schemas.openxmlformats.org/officeDocument/2006/customXml" ds:itemID="{8085564E-3EC7-4391-BBEC-2C4BA3540D43}"/>
</file>

<file path=customXml/itemProps3.xml><?xml version="1.0" encoding="utf-8"?>
<ds:datastoreItem xmlns:ds="http://schemas.openxmlformats.org/officeDocument/2006/customXml" ds:itemID="{5FA64B1E-E0A7-4820-A674-65159811B8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PPM calculation</vt:lpstr>
      <vt:lpstr>ceiling</vt:lpstr>
    </vt:vector>
  </TitlesOfParts>
  <Company>Bosch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wvp2ein</dc:creator>
  <cp:lastModifiedBy>bdc5lan</cp:lastModifiedBy>
  <cp:lastPrinted>2014-09-30T13:45:35Z</cp:lastPrinted>
  <dcterms:created xsi:type="dcterms:W3CDTF">2014-09-23T07:40:16Z</dcterms:created>
  <dcterms:modified xsi:type="dcterms:W3CDTF">2015-02-13T20:36:07Z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0x010100E5B08119CAB2EF4D9FE31444E1F09EFB</vt:lpwstr>
  </property>
</Properties>
</file>