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8" i="1" l="1"/>
  <c r="H30" i="1" s="1"/>
  <c r="E3" i="1" l="1"/>
  <c r="G3" i="1" s="1"/>
  <c r="H6" i="1" s="1"/>
  <c r="H21" i="1" s="1"/>
  <c r="Q40" i="1"/>
  <c r="R40" i="1" s="1"/>
  <c r="S40" i="1" s="1"/>
  <c r="H22" i="1" l="1"/>
  <c r="H23" i="1" s="1"/>
  <c r="H17" i="1"/>
  <c r="H9" i="1"/>
  <c r="H44" i="1"/>
  <c r="F44" i="1"/>
  <c r="E41" i="1"/>
  <c r="H25" i="1" l="1"/>
  <c r="H26" i="1" s="1"/>
  <c r="H10" i="1"/>
  <c r="E48" i="1"/>
  <c r="E44" i="1"/>
  <c r="G44" i="1" s="1"/>
  <c r="I44" i="1" s="1"/>
  <c r="J44" i="1" s="1"/>
  <c r="F48" i="1"/>
  <c r="G48" i="1" s="1"/>
  <c r="G49" i="1" s="1"/>
  <c r="G41" i="1"/>
  <c r="E45" i="1" l="1"/>
  <c r="H31" i="1"/>
  <c r="G42" i="1"/>
  <c r="I41" i="1"/>
  <c r="J41" i="1" s="1"/>
  <c r="K41" i="1" s="1"/>
  <c r="H16" i="1"/>
  <c r="H14" i="1"/>
  <c r="H15" i="1"/>
  <c r="H11" i="1"/>
  <c r="E49" i="1"/>
  <c r="I48" i="1"/>
  <c r="J48" i="1" s="1"/>
  <c r="G45" i="1"/>
  <c r="J49" i="1" l="1"/>
  <c r="L48" i="1"/>
  <c r="J45" i="1"/>
  <c r="L44" i="1"/>
  <c r="L45" i="1" s="1"/>
  <c r="L50" i="1" l="1"/>
  <c r="L52" i="1" s="1"/>
  <c r="L53" i="1" s="1"/>
  <c r="L49" i="1"/>
</calcChain>
</file>

<file path=xl/sharedStrings.xml><?xml version="1.0" encoding="utf-8"?>
<sst xmlns="http://schemas.openxmlformats.org/spreadsheetml/2006/main" count="60" uniqueCount="53">
  <si>
    <t>ED volume</t>
  </si>
  <si>
    <t>ED % admits</t>
  </si>
  <si>
    <t>Total admits</t>
  </si>
  <si>
    <t>% emergent</t>
  </si>
  <si>
    <t>Total admits via transporter</t>
  </si>
  <si>
    <t>transport time</t>
  </si>
  <si>
    <t>total minutes</t>
  </si>
  <si>
    <t>total hours</t>
  </si>
  <si>
    <t>total FTEs</t>
  </si>
  <si>
    <t>peak hours</t>
  </si>
  <si>
    <t>peak volume</t>
  </si>
  <si>
    <t>average pts waiting</t>
  </si>
  <si>
    <t>hours waiting</t>
  </si>
  <si>
    <t>non-peak hours</t>
  </si>
  <si>
    <t>non-peak volume</t>
  </si>
  <si>
    <t>total hours waiting</t>
  </si>
  <si>
    <t>ALOS</t>
  </si>
  <si>
    <t>extra patient capacity</t>
  </si>
  <si>
    <t>imaging transport</t>
  </si>
  <si>
    <t>transport time, min</t>
  </si>
  <si>
    <t>hours of transport time needed/Shift 1 and 2</t>
  </si>
  <si>
    <t>Daily ED volume</t>
  </si>
  <si>
    <t>Daily ED % admits</t>
  </si>
  <si>
    <t>Total admits/day</t>
  </si>
  <si>
    <t>Total admits via transporter/day</t>
  </si>
  <si>
    <t>total cost/hr transporter</t>
  </si>
  <si>
    <t>total cost/hr RN</t>
  </si>
  <si>
    <t>if &lt;60% can support Imaging transport also</t>
  </si>
  <si>
    <t>total peak hours</t>
  </si>
  <si>
    <t>peak volume during peak hours</t>
  </si>
  <si>
    <t>total peak volume admits</t>
  </si>
  <si>
    <t xml:space="preserve">transporters needed/per peak period </t>
  </si>
  <si>
    <t>% transport utilized during peak period</t>
  </si>
  <si>
    <t>Only a cost savings if RN time is moved to positive work.</t>
  </si>
  <si>
    <t>RN FTE equivalents</t>
  </si>
  <si>
    <t>Average Patients/RN peak</t>
  </si>
  <si>
    <t>Average Patients/RN non-peak</t>
  </si>
  <si>
    <t>Total minutes patients in TxRm wait/day</t>
  </si>
  <si>
    <t>ALOS, min</t>
  </si>
  <si>
    <t>Annual Census</t>
  </si>
  <si>
    <t>Treatment Spaces</t>
  </si>
  <si>
    <t>Pts/bed</t>
  </si>
  <si>
    <t>http://swz.salary.com/SalaryWizard/Staff-Nurse-RN-Emergency-Room-Salary-Details.aspx?hdcbxbonuse=off&amp;isshowpiechart=true&amp;isshowjobchart=false&amp;isshowsalarydetailcharts=false&amp;isshownextsteps=false&amp;isshowcompanyfct=false&amp;isshowaboutyou=false</t>
  </si>
  <si>
    <t>http://swz.salary.com/salarywizard/Patient-Transporter-Salary-Details.aspx?hdcbxbonuse=off&amp;isshowpiechart=true&amp;isshowjobchart=false&amp;isshowsalarydetailcharts=false&amp;isshownextsteps=false&amp;isshowcompanyfct=false&amp;isshowaboutyou=false</t>
  </si>
  <si>
    <t>Total minutes patients in TxRm wait/year</t>
  </si>
  <si>
    <t>Total hours patients in TxRm wait/year</t>
  </si>
  <si>
    <t>add your data to the blue boxes</t>
  </si>
  <si>
    <t xml:space="preserve">annual cost for transporter(s) </t>
  </si>
  <si>
    <t xml:space="preserve">annual cost for RN(s) </t>
  </si>
  <si>
    <t>Capacity increase</t>
  </si>
  <si>
    <t>Number of suboptimal/hallway beds you can remove</t>
  </si>
  <si>
    <t>Additional patient volume ED could treat if transporters in use</t>
  </si>
  <si>
    <t>Annual cost savings from using transporter(s)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</si>
</sst>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9" fontId="0" fillId="0" borderId="0" xfId="0" applyNumberFormat="1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2" applyFont="1"/>
    <xf numFmtId="0" fontId="0" fillId="0" borderId="0" xfId="0" applyFill="1"/>
    <xf numFmtId="9" fontId="0" fillId="0" borderId="0" xfId="0" applyNumberFormat="1" applyFill="1"/>
    <xf numFmtId="0" fontId="0" fillId="2" borderId="0" xfId="0" applyFill="1"/>
    <xf numFmtId="9" fontId="0" fillId="2" borderId="0" xfId="0" applyNumberFormat="1" applyFill="1"/>
    <xf numFmtId="44" fontId="0" fillId="2" borderId="0" xfId="1" applyFont="1" applyFill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1" applyNumberFormat="1" applyFont="1" applyBorder="1"/>
    <xf numFmtId="0" fontId="2" fillId="0" borderId="0" xfId="3" applyAlignment="1">
      <alignment vertical="center"/>
    </xf>
    <xf numFmtId="166" fontId="0" fillId="0" borderId="0" xfId="4" applyNumberFormat="1" applyFont="1"/>
    <xf numFmtId="166" fontId="0" fillId="0" borderId="0" xfId="4" applyNumberFormat="1" applyFont="1" applyFill="1"/>
    <xf numFmtId="0" fontId="3" fillId="0" borderId="0" xfId="0" applyFont="1" applyAlignment="1">
      <alignment horizontal="right"/>
    </xf>
    <xf numFmtId="165" fontId="3" fillId="0" borderId="0" xfId="0" applyNumberFormat="1" applyFont="1"/>
    <xf numFmtId="9" fontId="3" fillId="0" borderId="0" xfId="2" applyFont="1"/>
    <xf numFmtId="164" fontId="3" fillId="0" borderId="0" xfId="0" applyNumberFormat="1" applyFont="1"/>
    <xf numFmtId="0" fontId="5" fillId="0" borderId="0" xfId="0" applyFont="1" applyAlignment="1">
      <alignment horizontal="right"/>
    </xf>
    <xf numFmtId="2" fontId="3" fillId="0" borderId="0" xfId="0" applyNumberFormat="1" applyFont="1" applyAlignment="1"/>
    <xf numFmtId="1" fontId="4" fillId="0" borderId="0" xfId="0" applyNumberFormat="1" applyFont="1"/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wz.salary.com/salarywizard/Patient-Transporter-Salary-Details.aspx?hdcbxbonuse=off&amp;isshowpiechart=true&amp;isshowjobchart=false&amp;isshowsalarydetailcharts=false&amp;isshownextsteps=false&amp;isshowcompanyfct=false&amp;isshowaboutyou=false" TargetMode="External"/><Relationship Id="rId1" Type="http://schemas.openxmlformats.org/officeDocument/2006/relationships/hyperlink" Target="http://swz.salary.com/SalaryWizard/Staff-Nurse-RN-Emergency-Room-Salary-Details.aspx?hdcbxbonuse=off&amp;isshowpiechart=true&amp;isshowjobchart=false&amp;isshowsalarydetailcharts=false&amp;isshownextsteps=false&amp;isshowcompanyfct=false&amp;isshowaboutyou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53"/>
  <sheetViews>
    <sheetView tabSelected="1" workbookViewId="0">
      <selection activeCell="D25" sqref="D25"/>
    </sheetView>
  </sheetViews>
  <sheetFormatPr defaultRowHeight="15" x14ac:dyDescent="0.25"/>
  <cols>
    <col min="2" max="2" width="8.5703125" customWidth="1"/>
    <col min="3" max="5" width="16.7109375" bestFit="1" customWidth="1"/>
    <col min="6" max="6" width="14.7109375" customWidth="1"/>
    <col min="7" max="7" width="31.28515625" customWidth="1"/>
    <col min="8" max="8" width="19.42578125" bestFit="1" customWidth="1"/>
    <col min="9" max="10" width="14.7109375" customWidth="1"/>
  </cols>
  <sheetData>
    <row r="2" spans="3:12" x14ac:dyDescent="0.25">
      <c r="C2" s="13" t="s">
        <v>21</v>
      </c>
      <c r="D2" s="13" t="s">
        <v>22</v>
      </c>
      <c r="E2" s="13" t="s">
        <v>23</v>
      </c>
      <c r="F2" s="13" t="s">
        <v>3</v>
      </c>
      <c r="G2" s="5" t="s">
        <v>24</v>
      </c>
      <c r="J2" s="10" t="s">
        <v>46</v>
      </c>
      <c r="K2" s="10"/>
      <c r="L2" s="10"/>
    </row>
    <row r="3" spans="3:12" x14ac:dyDescent="0.25">
      <c r="C3" s="10">
        <v>220</v>
      </c>
      <c r="D3" s="11">
        <v>0.2</v>
      </c>
      <c r="E3" s="4">
        <f>D3*C3</f>
        <v>44</v>
      </c>
      <c r="F3" s="11">
        <v>0.33</v>
      </c>
      <c r="G3" s="4">
        <f>(1-F3)*E3</f>
        <v>29.479999999999997</v>
      </c>
      <c r="H3" s="4"/>
    </row>
    <row r="4" spans="3:12" x14ac:dyDescent="0.25">
      <c r="D4" s="9"/>
      <c r="E4" s="8"/>
      <c r="F4" s="9"/>
      <c r="G4" s="5" t="s">
        <v>28</v>
      </c>
      <c r="H4" s="10">
        <v>16</v>
      </c>
    </row>
    <row r="5" spans="3:12" x14ac:dyDescent="0.25">
      <c r="G5" s="5" t="s">
        <v>29</v>
      </c>
      <c r="H5" s="11">
        <v>0.8</v>
      </c>
    </row>
    <row r="6" spans="3:12" x14ac:dyDescent="0.25">
      <c r="G6" s="5" t="s">
        <v>30</v>
      </c>
      <c r="H6" s="3">
        <f>H5*G3</f>
        <v>23.584</v>
      </c>
    </row>
    <row r="8" spans="3:12" x14ac:dyDescent="0.25">
      <c r="G8" s="5" t="s">
        <v>19</v>
      </c>
      <c r="H8" s="10">
        <v>30</v>
      </c>
    </row>
    <row r="9" spans="3:12" x14ac:dyDescent="0.25">
      <c r="G9" s="5" t="s">
        <v>20</v>
      </c>
      <c r="H9" s="3">
        <f>(H8*H6)/60</f>
        <v>11.792</v>
      </c>
      <c r="I9" s="3"/>
    </row>
    <row r="10" spans="3:12" x14ac:dyDescent="0.25">
      <c r="G10" s="5" t="s">
        <v>31</v>
      </c>
      <c r="H10" s="6" t="str">
        <f>IF((H9-H4)&lt;0,"1",IF((H9-H4)&lt;16,"2",IF((H9-H4)&gt;H4,"3")))</f>
        <v>1</v>
      </c>
    </row>
    <row r="11" spans="3:12" x14ac:dyDescent="0.25">
      <c r="G11" s="5" t="s">
        <v>32</v>
      </c>
      <c r="H11" s="7">
        <f>H9/(H4*H10)</f>
        <v>0.73699999999999999</v>
      </c>
      <c r="I11" t="s">
        <v>27</v>
      </c>
    </row>
    <row r="12" spans="3:12" x14ac:dyDescent="0.25">
      <c r="G12" s="5" t="s">
        <v>25</v>
      </c>
      <c r="H12" s="12">
        <v>19.5</v>
      </c>
      <c r="I12" s="17" t="s">
        <v>43</v>
      </c>
    </row>
    <row r="13" spans="3:12" x14ac:dyDescent="0.25">
      <c r="G13" s="5" t="s">
        <v>26</v>
      </c>
      <c r="H13" s="12">
        <v>45.88</v>
      </c>
      <c r="I13" s="17" t="s">
        <v>42</v>
      </c>
    </row>
    <row r="14" spans="3:12" x14ac:dyDescent="0.25">
      <c r="G14" s="5" t="s">
        <v>47</v>
      </c>
      <c r="H14" s="14">
        <f>H12*H10*H4*365</f>
        <v>113880</v>
      </c>
    </row>
    <row r="15" spans="3:12" x14ac:dyDescent="0.25">
      <c r="G15" s="15" t="s">
        <v>48</v>
      </c>
      <c r="H15" s="16">
        <f>H13*H10*H4*365</f>
        <v>267939.20000000001</v>
      </c>
    </row>
    <row r="16" spans="3:12" ht="21" x14ac:dyDescent="0.35">
      <c r="G16" s="20" t="s">
        <v>52</v>
      </c>
      <c r="H16" s="21">
        <f>((H13*H10*H4)-(H12*H10*H4))*365</f>
        <v>154059.20000000001</v>
      </c>
      <c r="I16" t="s">
        <v>33</v>
      </c>
    </row>
    <row r="17" spans="7:8" ht="23.25" customHeight="1" x14ac:dyDescent="0.35">
      <c r="G17" s="20" t="s">
        <v>34</v>
      </c>
      <c r="H17" s="25">
        <f>(((G3*H8)/60)*365)/2080</f>
        <v>2.5865865384615381</v>
      </c>
    </row>
    <row r="19" spans="7:8" x14ac:dyDescent="0.25">
      <c r="G19" s="5" t="s">
        <v>35</v>
      </c>
      <c r="H19" s="10">
        <v>3</v>
      </c>
    </row>
    <row r="20" spans="7:8" x14ac:dyDescent="0.25">
      <c r="G20" s="5" t="s">
        <v>36</v>
      </c>
      <c r="H20" s="10">
        <v>1</v>
      </c>
    </row>
    <row r="21" spans="7:8" x14ac:dyDescent="0.25">
      <c r="G21" s="5" t="s">
        <v>37</v>
      </c>
      <c r="H21" s="4">
        <f>(H6*H8*H19)+((G3-H6)*H8*H20)</f>
        <v>2299.44</v>
      </c>
    </row>
    <row r="22" spans="7:8" x14ac:dyDescent="0.25">
      <c r="G22" s="5" t="s">
        <v>44</v>
      </c>
      <c r="H22" s="18">
        <f>H21*365</f>
        <v>839295.6</v>
      </c>
    </row>
    <row r="23" spans="7:8" x14ac:dyDescent="0.25">
      <c r="G23" s="5" t="s">
        <v>45</v>
      </c>
      <c r="H23" s="18">
        <f>H22/60</f>
        <v>13988.26</v>
      </c>
    </row>
    <row r="24" spans="7:8" x14ac:dyDescent="0.25">
      <c r="G24" s="5" t="s">
        <v>38</v>
      </c>
      <c r="H24" s="10">
        <v>180</v>
      </c>
    </row>
    <row r="25" spans="7:8" ht="26.25" customHeight="1" x14ac:dyDescent="0.3">
      <c r="G25" s="24" t="s">
        <v>51</v>
      </c>
      <c r="H25" s="26">
        <f>H22/H24</f>
        <v>4662.7533333333331</v>
      </c>
    </row>
    <row r="26" spans="7:8" ht="21" x14ac:dyDescent="0.35">
      <c r="G26" s="20" t="s">
        <v>49</v>
      </c>
      <c r="H26" s="22">
        <f>H25/(C3*365)</f>
        <v>5.8066666666666662E-2</v>
      </c>
    </row>
    <row r="28" spans="7:8" x14ac:dyDescent="0.25">
      <c r="G28" s="5" t="s">
        <v>39</v>
      </c>
      <c r="H28" s="19">
        <f>C3*365</f>
        <v>80300</v>
      </c>
    </row>
    <row r="29" spans="7:8" x14ac:dyDescent="0.25">
      <c r="G29" s="5" t="s">
        <v>40</v>
      </c>
      <c r="H29" s="10">
        <v>50</v>
      </c>
    </row>
    <row r="30" spans="7:8" x14ac:dyDescent="0.25">
      <c r="G30" s="5" t="s">
        <v>41</v>
      </c>
      <c r="H30">
        <f>H28/H29</f>
        <v>1606</v>
      </c>
    </row>
    <row r="31" spans="7:8" ht="21" x14ac:dyDescent="0.35">
      <c r="G31" s="20" t="s">
        <v>50</v>
      </c>
      <c r="H31" s="23">
        <f>H25/H30</f>
        <v>2.9033333333333333</v>
      </c>
    </row>
    <row r="40" spans="3:19" x14ac:dyDescent="0.25">
      <c r="C40" t="s">
        <v>0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7</v>
      </c>
      <c r="K40" t="s">
        <v>8</v>
      </c>
      <c r="P40">
        <v>8</v>
      </c>
      <c r="Q40">
        <f>P40*60</f>
        <v>480</v>
      </c>
      <c r="R40">
        <f>Q40/30</f>
        <v>16</v>
      </c>
      <c r="S40">
        <f>R40*2</f>
        <v>32</v>
      </c>
    </row>
    <row r="41" spans="3:19" x14ac:dyDescent="0.25">
      <c r="C41">
        <v>80000</v>
      </c>
      <c r="D41" s="1">
        <v>0.2</v>
      </c>
      <c r="E41">
        <f>D41*C41</f>
        <v>16000</v>
      </c>
      <c r="F41" s="1">
        <v>0.33</v>
      </c>
      <c r="G41">
        <f>(1-F41)*E41</f>
        <v>10719.999999999998</v>
      </c>
      <c r="H41" s="2">
        <v>30</v>
      </c>
      <c r="I41">
        <f>H41*G41</f>
        <v>321599.99999999994</v>
      </c>
      <c r="J41">
        <f>I41/60</f>
        <v>5359.9999999999991</v>
      </c>
      <c r="K41">
        <f>J41/2080</f>
        <v>2.5769230769230766</v>
      </c>
    </row>
    <row r="42" spans="3:19" x14ac:dyDescent="0.25">
      <c r="G42">
        <f>G41/365</f>
        <v>29.369863013698627</v>
      </c>
    </row>
    <row r="43" spans="3:19" x14ac:dyDescent="0.25">
      <c r="C43" t="s">
        <v>9</v>
      </c>
      <c r="D43" t="s">
        <v>10</v>
      </c>
      <c r="E43" t="s">
        <v>10</v>
      </c>
      <c r="G43" t="s">
        <v>4</v>
      </c>
      <c r="K43" t="s">
        <v>11</v>
      </c>
      <c r="L43" t="s">
        <v>12</v>
      </c>
    </row>
    <row r="44" spans="3:19" x14ac:dyDescent="0.25">
      <c r="C44">
        <v>16</v>
      </c>
      <c r="D44" s="1">
        <v>0.8</v>
      </c>
      <c r="E44">
        <f>D44*E41</f>
        <v>12800</v>
      </c>
      <c r="F44" s="1">
        <f>F41</f>
        <v>0.33</v>
      </c>
      <c r="G44">
        <f>(1-F44)*E44</f>
        <v>8576</v>
      </c>
      <c r="H44">
        <f>H41</f>
        <v>30</v>
      </c>
      <c r="I44">
        <f>H44*G44</f>
        <v>257280</v>
      </c>
      <c r="J44">
        <f>I44/60</f>
        <v>4288</v>
      </c>
      <c r="K44">
        <v>3</v>
      </c>
      <c r="L44">
        <f>K44*J44</f>
        <v>12864</v>
      </c>
    </row>
    <row r="45" spans="3:19" x14ac:dyDescent="0.25">
      <c r="E45">
        <f>E44/365</f>
        <v>35.06849315068493</v>
      </c>
      <c r="G45">
        <f>G44/365</f>
        <v>23.495890410958904</v>
      </c>
      <c r="J45">
        <f>J44/365</f>
        <v>11.747945205479452</v>
      </c>
      <c r="L45">
        <f>L44/365</f>
        <v>35.243835616438353</v>
      </c>
    </row>
    <row r="47" spans="3:19" x14ac:dyDescent="0.25">
      <c r="C47" t="s">
        <v>13</v>
      </c>
      <c r="D47" t="s">
        <v>14</v>
      </c>
      <c r="E47" t="s">
        <v>14</v>
      </c>
      <c r="G47" t="s">
        <v>4</v>
      </c>
      <c r="K47" t="s">
        <v>11</v>
      </c>
      <c r="L47" t="s">
        <v>12</v>
      </c>
    </row>
    <row r="48" spans="3:19" x14ac:dyDescent="0.25">
      <c r="C48">
        <v>8</v>
      </c>
      <c r="D48" s="1">
        <v>0.2</v>
      </c>
      <c r="E48">
        <f>D48*E41</f>
        <v>3200</v>
      </c>
      <c r="F48" s="1">
        <f>F44</f>
        <v>0.33</v>
      </c>
      <c r="G48">
        <f>(1-F48)*E48</f>
        <v>2144</v>
      </c>
      <c r="H48">
        <v>30</v>
      </c>
      <c r="I48">
        <f>H48*G48</f>
        <v>64320</v>
      </c>
      <c r="J48">
        <f>I48/60</f>
        <v>1072</v>
      </c>
      <c r="K48">
        <v>3</v>
      </c>
      <c r="L48">
        <f>K48*J48</f>
        <v>3216</v>
      </c>
    </row>
    <row r="49" spans="3:13" x14ac:dyDescent="0.25">
      <c r="E49">
        <f>E48/365</f>
        <v>8.7671232876712324</v>
      </c>
      <c r="G49">
        <f>G48/365</f>
        <v>5.8739726027397259</v>
      </c>
      <c r="J49">
        <f>J48/365</f>
        <v>2.9369863013698629</v>
      </c>
      <c r="L49">
        <f>L48/365</f>
        <v>8.8109589041095884</v>
      </c>
    </row>
    <row r="50" spans="3:13" x14ac:dyDescent="0.25">
      <c r="L50">
        <f>L48+L44</f>
        <v>16080</v>
      </c>
      <c r="M50" t="s">
        <v>15</v>
      </c>
    </row>
    <row r="51" spans="3:13" x14ac:dyDescent="0.25">
      <c r="L51">
        <v>3</v>
      </c>
      <c r="M51" t="s">
        <v>16</v>
      </c>
    </row>
    <row r="52" spans="3:13" x14ac:dyDescent="0.25">
      <c r="C52" t="s">
        <v>18</v>
      </c>
      <c r="L52">
        <f>L50/L51</f>
        <v>5360</v>
      </c>
      <c r="M52" t="s">
        <v>17</v>
      </c>
    </row>
    <row r="53" spans="3:13" x14ac:dyDescent="0.25">
      <c r="L53">
        <f>L52/C41</f>
        <v>6.7000000000000004E-2</v>
      </c>
    </row>
  </sheetData>
  <hyperlinks>
    <hyperlink ref="I13" r:id="rId1"/>
    <hyperlink ref="I12" r:id="rId2"/>
  </hyperlinks>
  <pageMargins left="0.7" right="0.7" top="0.75" bottom="0.75" header="0.3" footer="0.3"/>
  <pageSetup orientation="portrait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FreemanWhite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Culp</dc:creator>
  <cp:lastModifiedBy>Susan Durrett</cp:lastModifiedBy>
  <dcterms:created xsi:type="dcterms:W3CDTF">2015-04-03T14:51:44Z</dcterms:created>
  <dcterms:modified xsi:type="dcterms:W3CDTF">2015-04-15T14:43:56Z</dcterms:modified>
</cp:coreProperties>
</file>