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esktop\"/>
    </mc:Choice>
  </mc:AlternateContent>
  <xr:revisionPtr revIDLastSave="0" documentId="8_{2AE12A6B-2F38-4CA0-ABF9-6726A4191165}" xr6:coauthVersionLast="47" xr6:coauthVersionMax="47" xr10:uidLastSave="{00000000-0000-0000-0000-000000000000}"/>
  <bookViews>
    <workbookView xWindow="-96" yWindow="-96" windowWidth="19632" windowHeight="12432"/>
  </bookViews>
  <sheets>
    <sheet name="companypickerlist (6)" sheetId="1" r:id="rId1"/>
  </sheets>
  <calcPr calcId="0"/>
</workbook>
</file>

<file path=xl/calcChain.xml><?xml version="1.0" encoding="utf-8"?>
<calcChain xmlns="http://schemas.openxmlformats.org/spreadsheetml/2006/main"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30" i="1"/>
  <c r="G431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</calcChain>
</file>

<file path=xl/sharedStrings.xml><?xml version="1.0" encoding="utf-8"?>
<sst xmlns="http://schemas.openxmlformats.org/spreadsheetml/2006/main" count="2972" uniqueCount="1871">
  <si>
    <t>Company Name</t>
  </si>
  <si>
    <t>Website</t>
  </si>
  <si>
    <t>Address Line 1</t>
  </si>
  <si>
    <t>City</t>
  </si>
  <si>
    <t>State</t>
  </si>
  <si>
    <t>Zip</t>
  </si>
  <si>
    <t>1 Touch Office Technology</t>
  </si>
  <si>
    <t>http://1touchoffice.com</t>
  </si>
  <si>
    <t>Pacific</t>
  </si>
  <si>
    <t>370 Amapola Avenue, Ste 106</t>
  </si>
  <si>
    <t>Torrance</t>
  </si>
  <si>
    <t>CA</t>
  </si>
  <si>
    <t>360 Office Solutions</t>
  </si>
  <si>
    <t>www.360-os.com</t>
  </si>
  <si>
    <t>Mountain</t>
  </si>
  <si>
    <t>3676 Pierce Parkway</t>
  </si>
  <si>
    <t>Billings</t>
  </si>
  <si>
    <t>MT</t>
  </si>
  <si>
    <t>A&amp;A Office Systems Inc.</t>
  </si>
  <si>
    <t>https://aaofficesystems.com/</t>
  </si>
  <si>
    <t>East Coast</t>
  </si>
  <si>
    <t>909 Middle Street</t>
  </si>
  <si>
    <t>Middletown</t>
  </si>
  <si>
    <t>CT</t>
  </si>
  <si>
    <t>A&amp;B Business Solutions</t>
  </si>
  <si>
    <t>http://www.abbusiness.com</t>
  </si>
  <si>
    <t>Central</t>
  </si>
  <si>
    <t>1600 North A Ave.</t>
  </si>
  <si>
    <t>Sioux Falls</t>
  </si>
  <si>
    <t>SD</t>
  </si>
  <si>
    <t>A.D. Solutions Orlando</t>
  </si>
  <si>
    <t>www.myadsusa.com</t>
  </si>
  <si>
    <t>653 West Michigan Street</t>
  </si>
  <si>
    <t>Orlando</t>
  </si>
  <si>
    <t>FL</t>
  </si>
  <si>
    <t>Aaron's Business Solutions (Sub of Prosource)</t>
  </si>
  <si>
    <t>http://www.aaronsproducts.com/</t>
  </si>
  <si>
    <t>1041 8th Avenue</t>
  </si>
  <si>
    <t>Huntington</t>
  </si>
  <si>
    <t>WV</t>
  </si>
  <si>
    <t>AB Dick Document Solutions of West Michigan</t>
  </si>
  <si>
    <t>http://www.cjhiotas.com</t>
  </si>
  <si>
    <t>3813 Eastern Ave SE</t>
  </si>
  <si>
    <t>Grand Rapids</t>
  </si>
  <si>
    <t>MI</t>
  </si>
  <si>
    <t>Abadan</t>
  </si>
  <si>
    <t>https://www.abadantc.com</t>
  </si>
  <si>
    <t>79 Aaron Drive</t>
  </si>
  <si>
    <t>Richland</t>
  </si>
  <si>
    <t>WA</t>
  </si>
  <si>
    <t>ABC Office Equipment</t>
  </si>
  <si>
    <t>www.abcoe.com</t>
  </si>
  <si>
    <t>7322 East Broadway</t>
  </si>
  <si>
    <t>Spokane Valley</t>
  </si>
  <si>
    <t>Accent Imaging, Inc.</t>
  </si>
  <si>
    <t>http://www.accentimaging.com</t>
  </si>
  <si>
    <t>8121 Brownleigh Drive</t>
  </si>
  <si>
    <t>Raleigh</t>
  </si>
  <si>
    <t>NC</t>
  </si>
  <si>
    <t>Access Systems</t>
  </si>
  <si>
    <t>http://www.accesssystems.net/</t>
  </si>
  <si>
    <t>955 SE Olson Drive</t>
  </si>
  <si>
    <t>Waukee</t>
  </si>
  <si>
    <t>IA</t>
  </si>
  <si>
    <t>ACT Group</t>
  </si>
  <si>
    <t>https://www.goactgroup.com</t>
  </si>
  <si>
    <t>20 commerce Drive</t>
  </si>
  <si>
    <t>Cromwell</t>
  </si>
  <si>
    <t>Adams Remco</t>
  </si>
  <si>
    <t>https://adamsremco.com</t>
  </si>
  <si>
    <t>2612 Foundation Drive</t>
  </si>
  <si>
    <t>South Bend</t>
  </si>
  <si>
    <t>IN</t>
  </si>
  <si>
    <t>ADS</t>
  </si>
  <si>
    <t>https://www.ads-nj.com</t>
  </si>
  <si>
    <t>111 Canfield Avenue Ste B 1-5</t>
  </si>
  <si>
    <t>Randolph</t>
  </si>
  <si>
    <t>NJ</t>
  </si>
  <si>
    <t>Advance Inc</t>
  </si>
  <si>
    <t>http://www.advancestuff.com</t>
  </si>
  <si>
    <t>10755 York Road</t>
  </si>
  <si>
    <t>Cockeysville</t>
  </si>
  <si>
    <t>MD</t>
  </si>
  <si>
    <t>Advanced Business Equipment Inc</t>
  </si>
  <si>
    <t>http://www.abe-ash.com</t>
  </si>
  <si>
    <t>3072 Sweeten Creek Road</t>
  </si>
  <si>
    <t>Asheville</t>
  </si>
  <si>
    <t>Advanced Business Methods</t>
  </si>
  <si>
    <t>https://www.abmnow.com/</t>
  </si>
  <si>
    <t>1515 13th Ave E</t>
  </si>
  <si>
    <t>West Fargo</t>
  </si>
  <si>
    <t>ND</t>
  </si>
  <si>
    <t>Advanced Business Systems</t>
  </si>
  <si>
    <t>http://www.a-b-s.com</t>
  </si>
  <si>
    <t>1236 N. Monroe Street</t>
  </si>
  <si>
    <t>Tallahassee</t>
  </si>
  <si>
    <t>Advanced Business Systems Inc</t>
  </si>
  <si>
    <t>http://www.absqc.com</t>
  </si>
  <si>
    <t>4631 44th Street</t>
  </si>
  <si>
    <t>Moline</t>
  </si>
  <si>
    <t>IL</t>
  </si>
  <si>
    <t>Advanced Copiers &amp; Printers</t>
  </si>
  <si>
    <t>www.advcopyprint.com</t>
  </si>
  <si>
    <t>1134 E. Valencia Drive</t>
  </si>
  <si>
    <t>Fullerton</t>
  </si>
  <si>
    <t>Advanced Imaging Solutions - AIS</t>
  </si>
  <si>
    <t>http://www.ais-now.com</t>
  </si>
  <si>
    <t>3865 W. Cheyenne Ave., Suite #505</t>
  </si>
  <si>
    <t>North Las Vegas</t>
  </si>
  <si>
    <t>NV</t>
  </si>
  <si>
    <t>Advanced Imaging Solutions - AIS -Riverside</t>
  </si>
  <si>
    <t>(951) 276-0010</t>
  </si>
  <si>
    <t>Advanced Imaging Solutions (MN)</t>
  </si>
  <si>
    <t>http://www.ais-mn.com</t>
  </si>
  <si>
    <t>6121 Baker Rd Suite 110</t>
  </si>
  <si>
    <t>Minnetonka</t>
  </si>
  <si>
    <t>MN</t>
  </si>
  <si>
    <t>Advanced Imaging Solutions Inc.</t>
  </si>
  <si>
    <t>http://www.advancedimaging.net</t>
  </si>
  <si>
    <t>4070 Meghan Beeler Court</t>
  </si>
  <si>
    <t>Advanced Office Systems - AOS</t>
  </si>
  <si>
    <t>http://www.advancedoffice.com</t>
  </si>
  <si>
    <t>11434 Industriplex Blvd</t>
  </si>
  <si>
    <t>Baton Rouge</t>
  </si>
  <si>
    <t>LA</t>
  </si>
  <si>
    <t>Advanced Office Systems (Branch of Zeno Imaging)</t>
  </si>
  <si>
    <t>http://www.aos-arlington.com</t>
  </si>
  <si>
    <t>2436 East Randol Mill Road</t>
  </si>
  <si>
    <t>Arlington</t>
  </si>
  <si>
    <t>TX</t>
  </si>
  <si>
    <t>Advanced Office Systems, Inc.</t>
  </si>
  <si>
    <t>http://www.aosi.us</t>
  </si>
  <si>
    <t>841 OAK STREET</t>
  </si>
  <si>
    <t>JOHNSTOWN</t>
  </si>
  <si>
    <t>PA</t>
  </si>
  <si>
    <t>Advanced Systems Inc</t>
  </si>
  <si>
    <t>http://www.asiowa.com</t>
  </si>
  <si>
    <t>5801 Westminster Dr.</t>
  </si>
  <si>
    <t>Cedar Falls</t>
  </si>
  <si>
    <t>Affordable Business Systems</t>
  </si>
  <si>
    <t>www.affordablebusinesssystems.com</t>
  </si>
  <si>
    <t>8662 Ocean Highway,</t>
  </si>
  <si>
    <t>Delmar</t>
  </si>
  <si>
    <t>MA</t>
  </si>
  <si>
    <t>AGS Business Systems Inc.</t>
  </si>
  <si>
    <t>https://www.agscanada.com</t>
  </si>
  <si>
    <t>#1 – 1850 Northfield Road</t>
  </si>
  <si>
    <t>Nanaimo</t>
  </si>
  <si>
    <t>BC</t>
  </si>
  <si>
    <t>ALC (part of CEI)</t>
  </si>
  <si>
    <t>http://copycei.com</t>
  </si>
  <si>
    <t>8701 Bricknell Avenue</t>
  </si>
  <si>
    <t>All Copy Products</t>
  </si>
  <si>
    <t>http://www.allcopyproducts.com</t>
  </si>
  <si>
    <t>1635 W. 13th Ave</t>
  </si>
  <si>
    <t>Denver</t>
  </si>
  <si>
    <t>CO</t>
  </si>
  <si>
    <t>Allen Business Machines - ABM</t>
  </si>
  <si>
    <t>http://www.abmfw.com</t>
  </si>
  <si>
    <t>1816 S. Calhoun St.</t>
  </si>
  <si>
    <t>Fort Wayne</t>
  </si>
  <si>
    <t>Allfax Specialties, Inc.</t>
  </si>
  <si>
    <t>http://www.allfax.com</t>
  </si>
  <si>
    <t>130 James Drive East</t>
  </si>
  <si>
    <t>St. Rose</t>
  </si>
  <si>
    <t>Allied Business Solutions</t>
  </si>
  <si>
    <t>http://www.digitalallied.com</t>
  </si>
  <si>
    <t>10394 W Emerald St</t>
  </si>
  <si>
    <t>Boise</t>
  </si>
  <si>
    <t>ID</t>
  </si>
  <si>
    <t>Allied Document Solutions &amp; Services</t>
  </si>
  <si>
    <t>www.ads-s.com</t>
  </si>
  <si>
    <t>200 Church Street</t>
  </si>
  <si>
    <t>Swedesboro</t>
  </si>
  <si>
    <t>Alltech Business Solutions</t>
  </si>
  <si>
    <t>http://www.myalltech.com</t>
  </si>
  <si>
    <t>762 Fairfield Ave,</t>
  </si>
  <si>
    <t>Kenilworth</t>
  </si>
  <si>
    <t>Alpha Laser &amp; Imaging, LLC</t>
  </si>
  <si>
    <t>https://www.alphalaserimaging.com</t>
  </si>
  <si>
    <t>5815 Metro Centre Drive</t>
  </si>
  <si>
    <t>Evansville</t>
  </si>
  <si>
    <t>Altek Business Systems</t>
  </si>
  <si>
    <t>http://www.altekimaging.com</t>
  </si>
  <si>
    <t>300 Emlen Way</t>
  </si>
  <si>
    <t>Telford</t>
  </si>
  <si>
    <t>Amcom Office Systems (AMC) - A Xerox Company</t>
  </si>
  <si>
    <t>http://teamamcom.com/</t>
  </si>
  <si>
    <t>3600 McClaren Woods Dr</t>
  </si>
  <si>
    <t>Coraopolis</t>
  </si>
  <si>
    <t>American Lazer Services, Inc.</t>
  </si>
  <si>
    <t>https://amlazer.com</t>
  </si>
  <si>
    <t>25 Cox Court</t>
  </si>
  <si>
    <t>Beverly</t>
  </si>
  <si>
    <t>American Office Solutions</t>
  </si>
  <si>
    <t>www.getaos.com</t>
  </si>
  <si>
    <t>10326 S. Meridian Road</t>
  </si>
  <si>
    <t>Clarklake</t>
  </si>
  <si>
    <t>Americom Imaging Systems Inc</t>
  </si>
  <si>
    <t>http://www.americom-imaging.com</t>
  </si>
  <si>
    <t>10352 Lake Bluff Drive</t>
  </si>
  <si>
    <t>St. Louis</t>
  </si>
  <si>
    <t>MO</t>
  </si>
  <si>
    <t>Apollo Office Systems</t>
  </si>
  <si>
    <t>www.apolloofficesystems.com</t>
  </si>
  <si>
    <t>202 S Hardie St</t>
  </si>
  <si>
    <t>Alvin</t>
  </si>
  <si>
    <t>Applied Innovation</t>
  </si>
  <si>
    <t>https://www.appliedinnovation.com/</t>
  </si>
  <si>
    <t>5282 East Paris S.E.</t>
  </si>
  <si>
    <t>Arizona Office Technologies (AOT)-A Xerox Company</t>
  </si>
  <si>
    <t>http://aot-xerox.com</t>
  </si>
  <si>
    <t>Mountain (No DST)</t>
  </si>
  <si>
    <t>4320 E Cotton Center Blvd Suite 100</t>
  </si>
  <si>
    <t>Phoenix</t>
  </si>
  <si>
    <t>AZ</t>
  </si>
  <si>
    <t>ASI</t>
  </si>
  <si>
    <t>http://www.asibiz.com</t>
  </si>
  <si>
    <t>13701 Hutton Drive, Suite 102</t>
  </si>
  <si>
    <t>Dallas</t>
  </si>
  <si>
    <t>Associated Imaging Solutions, Inc.</t>
  </si>
  <si>
    <t>http://www.associatedimaging.com/</t>
  </si>
  <si>
    <t>130 Almshouse Road</t>
  </si>
  <si>
    <t>Richboro</t>
  </si>
  <si>
    <t>Atlanta Office Machines</t>
  </si>
  <si>
    <t>https://aomcopy.com/</t>
  </si>
  <si>
    <t>552 Cobb Parkway South</t>
  </si>
  <si>
    <t>Marietta</t>
  </si>
  <si>
    <t>GA</t>
  </si>
  <si>
    <t>Atlantic Business Systems</t>
  </si>
  <si>
    <t>http://www.atlanticbusinesssystems.com</t>
  </si>
  <si>
    <t>5131 Industry Drive, Suite 101</t>
  </si>
  <si>
    <t>Melbourne</t>
  </si>
  <si>
    <t>Atlantic, Tomorrow's Office</t>
  </si>
  <si>
    <t>http://www.tomorrowsoffice.com</t>
  </si>
  <si>
    <t>134 West 26th Street</t>
  </si>
  <si>
    <t>New York</t>
  </si>
  <si>
    <t>NY</t>
  </si>
  <si>
    <t>Automated Business Products (ABP)</t>
  </si>
  <si>
    <t>http://www.abpcopy.com/about.php</t>
  </si>
  <si>
    <t>11999 E. Caley Ave. Suite A</t>
  </si>
  <si>
    <t>Centennial</t>
  </si>
  <si>
    <t>Automated Business Resources-ABR (Part of CEI)</t>
  </si>
  <si>
    <t>http://abr1.com</t>
  </si>
  <si>
    <t>15 Chatham Center South Drive</t>
  </si>
  <si>
    <t>Savannah</t>
  </si>
  <si>
    <t>Automated Business Solutions</t>
  </si>
  <si>
    <t>https://www.absne.com/</t>
  </si>
  <si>
    <t>415 Kilvert St.</t>
  </si>
  <si>
    <t>Warwick</t>
  </si>
  <si>
    <t>RI</t>
  </si>
  <si>
    <t>Axion Business Technologies</t>
  </si>
  <si>
    <t>www.axionbt.com</t>
  </si>
  <si>
    <t>832 Dyer Avenue</t>
  </si>
  <si>
    <t>Cranston</t>
  </si>
  <si>
    <t>B&amp;B Office Systems, Inc</t>
  </si>
  <si>
    <t>http://www.bbos.com/</t>
  </si>
  <si>
    <t>3213 SW 42nd Street</t>
  </si>
  <si>
    <t>Gainesville</t>
  </si>
  <si>
    <t>Bankers Equipment Service Inc</t>
  </si>
  <si>
    <t>https://bankersequipment.com</t>
  </si>
  <si>
    <t>11561 12th Avenue South</t>
  </si>
  <si>
    <t>Burnsville</t>
  </si>
  <si>
    <t>Barlop Business Systems</t>
  </si>
  <si>
    <t>http://www.barlop.com</t>
  </si>
  <si>
    <t>6508 NW 82 Avenue</t>
  </si>
  <si>
    <t>Miami</t>
  </si>
  <si>
    <t>Base Technologies</t>
  </si>
  <si>
    <t>https://www.baseinc.com/</t>
  </si>
  <si>
    <t>23 Francis J Clarke Cir</t>
  </si>
  <si>
    <t>Bethel</t>
  </si>
  <si>
    <t>Basic ITS Inc</t>
  </si>
  <si>
    <t>https://www.basicits.com</t>
  </si>
  <si>
    <t>110 Harvey Ct.</t>
  </si>
  <si>
    <t>East Peoria</t>
  </si>
  <si>
    <t>Baton Rouge Duplicating Products</t>
  </si>
  <si>
    <t>http://www.brdp.com</t>
  </si>
  <si>
    <t>11842 Cloverland Court</t>
  </si>
  <si>
    <t>BDL HP Toshiba</t>
  </si>
  <si>
    <t>www.bdl.co.nz</t>
  </si>
  <si>
    <t>New Zealand</t>
  </si>
  <si>
    <t>456 Moorhouse Avenue</t>
  </si>
  <si>
    <t>Sydenham</t>
  </si>
  <si>
    <t>CHC</t>
  </si>
  <si>
    <t>Benchmark Business Solutions</t>
  </si>
  <si>
    <t>https://www.benchmarkyouroffice.com/</t>
  </si>
  <si>
    <t>1607 Broadway</t>
  </si>
  <si>
    <t>Lubbock</t>
  </si>
  <si>
    <t>Bennett Office Technologies</t>
  </si>
  <si>
    <t>http://www.bennettoffice.com</t>
  </si>
  <si>
    <t>312 24th Ave. SW</t>
  </si>
  <si>
    <t>Willmar</t>
  </si>
  <si>
    <t>Berney Office Solutions (BER) - A Xerox Company</t>
  </si>
  <si>
    <t>www.berney.com</t>
  </si>
  <si>
    <t>129 E. Glenn Ave</t>
  </si>
  <si>
    <t>Auburn</t>
  </si>
  <si>
    <t>AL</t>
  </si>
  <si>
    <t>Blue Ridge Copier</t>
  </si>
  <si>
    <t>http://e-thostech.com</t>
  </si>
  <si>
    <t>909 Iowa St.,</t>
  </si>
  <si>
    <t>Salem</t>
  </si>
  <si>
    <t>VA</t>
  </si>
  <si>
    <t>Blue Technologies</t>
  </si>
  <si>
    <t>https://www.btohio.com</t>
  </si>
  <si>
    <t>5885 Grant Avenue</t>
  </si>
  <si>
    <t>Cleveland</t>
  </si>
  <si>
    <t>OH</t>
  </si>
  <si>
    <t>Boring Business Systems</t>
  </si>
  <si>
    <t>http://www.boring.com</t>
  </si>
  <si>
    <t>950 E. Main Street</t>
  </si>
  <si>
    <t>Lakeland</t>
  </si>
  <si>
    <t>Boston Document Systems</t>
  </si>
  <si>
    <t>http://www.bdsdoc.com</t>
  </si>
  <si>
    <t>417 South St Suite 9</t>
  </si>
  <si>
    <t>Marlborough</t>
  </si>
  <si>
    <t>Braden Business Systems</t>
  </si>
  <si>
    <t>http://www.bradenonline.com/</t>
  </si>
  <si>
    <t>8700 North St Suite 400</t>
  </si>
  <si>
    <t>Fishers</t>
  </si>
  <si>
    <t>Bradys Business Systems</t>
  </si>
  <si>
    <t>http://www.bbsbradys.com/</t>
  </si>
  <si>
    <t>8173 Embury Rd</t>
  </si>
  <si>
    <t>Grand Blanc Township</t>
  </si>
  <si>
    <t>Brandon Business Machines</t>
  </si>
  <si>
    <t>http://bbmusa.com</t>
  </si>
  <si>
    <t xml:space="preserve">505 West Robertson St. </t>
  </si>
  <si>
    <t>Brandon</t>
  </si>
  <si>
    <t>Buckmaster Office Solutions</t>
  </si>
  <si>
    <t>http://buckmasteroffice.com</t>
  </si>
  <si>
    <t>1801 Tribute Road</t>
  </si>
  <si>
    <t>Sacramento</t>
  </si>
  <si>
    <t>Budget Document Technology</t>
  </si>
  <si>
    <t>http://www.bdtme.com</t>
  </si>
  <si>
    <t>251 Goddard Road</t>
  </si>
  <si>
    <t>Lewiston</t>
  </si>
  <si>
    <t>ME</t>
  </si>
  <si>
    <t>Business Systems</t>
  </si>
  <si>
    <t>http://busys.ca</t>
  </si>
  <si>
    <t>5800 Coopers Avenue</t>
  </si>
  <si>
    <t>Mississauga</t>
  </si>
  <si>
    <t>ON</t>
  </si>
  <si>
    <t>Business Techs, Inc.</t>
  </si>
  <si>
    <t>www.business-techs.com</t>
  </si>
  <si>
    <t>502 Main Avenue South</t>
  </si>
  <si>
    <t>Twin Falls</t>
  </si>
  <si>
    <t>C3 Tech</t>
  </si>
  <si>
    <t>https://c3tech.com/</t>
  </si>
  <si>
    <t>1536 E Warner</t>
  </si>
  <si>
    <t>Santa Ana</t>
  </si>
  <si>
    <t>CA Reding Co Inc</t>
  </si>
  <si>
    <t>http://www.careding.com</t>
  </si>
  <si>
    <t>4352 N. Brawley Ave Suite 101</t>
  </si>
  <si>
    <t>Fresno</t>
  </si>
  <si>
    <t>Cabco</t>
  </si>
  <si>
    <t>https://www.cabco.ca</t>
  </si>
  <si>
    <t>200 – 2 Ralston Ave</t>
  </si>
  <si>
    <t xml:space="preserve">Dartmouth </t>
  </si>
  <si>
    <t>NS</t>
  </si>
  <si>
    <t>Caltronics Business Systems</t>
  </si>
  <si>
    <t>http://www.caltronics.net</t>
  </si>
  <si>
    <t>10491 Old Placerville Rd.</t>
  </si>
  <si>
    <t>Capital Business Machines, Inc</t>
  </si>
  <si>
    <t>http://www.capbiz.com</t>
  </si>
  <si>
    <t>924 South Main</t>
  </si>
  <si>
    <t>Little Rock</t>
  </si>
  <si>
    <t>AR</t>
  </si>
  <si>
    <t>Capital Business Machines-CBM</t>
  </si>
  <si>
    <t>https://www.cbm-wa.com</t>
  </si>
  <si>
    <t>3660 Pacific Ave SE</t>
  </si>
  <si>
    <t>Olympia</t>
  </si>
  <si>
    <t>Capital Business Systems Inc</t>
  </si>
  <si>
    <t>http://www.capitalmodern.com</t>
  </si>
  <si>
    <t>6748 North Franklin Ave.</t>
  </si>
  <si>
    <t>Loveland</t>
  </si>
  <si>
    <t>Capitol Document Solutions, LLC</t>
  </si>
  <si>
    <t>http://www.capitolds.com</t>
  </si>
  <si>
    <t>12115-L Parklawn Drive</t>
  </si>
  <si>
    <t>Rockville</t>
  </si>
  <si>
    <t>Capitol Office Solutions (COS) - A Xerox Company</t>
  </si>
  <si>
    <t>http://www.gotocos.com</t>
  </si>
  <si>
    <t>9065 Guilford Rd</t>
  </si>
  <si>
    <t>Columbia</t>
  </si>
  <si>
    <t>Carlyle Printers, Service &amp; Supplies Ltd.</t>
  </si>
  <si>
    <t>https://carlylepss.com/</t>
  </si>
  <si>
    <t>1735 Sargent Ave</t>
  </si>
  <si>
    <t>Winnipeg</t>
  </si>
  <si>
    <t>MB</t>
  </si>
  <si>
    <t>Carolina Business Equipment Inc</t>
  </si>
  <si>
    <t>http://www.cbesc.com</t>
  </si>
  <si>
    <t>5123 Bush River Rd.</t>
  </si>
  <si>
    <t>SC</t>
  </si>
  <si>
    <t>Carolina Office Systems (CSS) - A Xerox Company</t>
  </si>
  <si>
    <t>www.carolinaos.com</t>
  </si>
  <si>
    <t>13245 Reese Blvd West # 130</t>
  </si>
  <si>
    <t>Huntersville</t>
  </si>
  <si>
    <t>Carr Business Systems - A Xerox Company</t>
  </si>
  <si>
    <t>http://www.carr-global.com</t>
  </si>
  <si>
    <t>500 Commack Rd. # 110</t>
  </si>
  <si>
    <t>Commack</t>
  </si>
  <si>
    <t>CBM Office Automation</t>
  </si>
  <si>
    <t>http://www.cbm.ab.ca</t>
  </si>
  <si>
    <t>9411-63 Avenue</t>
  </si>
  <si>
    <t>Edmonton</t>
  </si>
  <si>
    <t>AB</t>
  </si>
  <si>
    <t>CDS Office Technologies</t>
  </si>
  <si>
    <t>http://www.cdsofficetech.com/</t>
  </si>
  <si>
    <t>612 S. Dirksen Parkway</t>
  </si>
  <si>
    <t>Springfield</t>
  </si>
  <si>
    <t>CEI The Digital Office</t>
  </si>
  <si>
    <t>Central Business Systems Inc.</t>
  </si>
  <si>
    <t>http://www.cbsedge.com</t>
  </si>
  <si>
    <t>3138 Custer Dr, Suite 210</t>
  </si>
  <si>
    <t>Lexington</t>
  </si>
  <si>
    <t>KY</t>
  </si>
  <si>
    <t>Central Digital Sol. dba Central Business Systems</t>
  </si>
  <si>
    <t>http://centraldigitalsolutions.com</t>
  </si>
  <si>
    <t xml:space="preserve">1219 Walt Whitman Road </t>
  </si>
  <si>
    <t>Melville</t>
  </si>
  <si>
    <t>Centric Business Systems</t>
  </si>
  <si>
    <t>http://www.centricbiz.com</t>
  </si>
  <si>
    <t xml:space="preserve">10702 Red Run Blvd </t>
  </si>
  <si>
    <t>Owings Mills</t>
  </si>
  <si>
    <t>Centriworks</t>
  </si>
  <si>
    <t>http://www.centriworks.com</t>
  </si>
  <si>
    <t>3505 Sutherland Avenue</t>
  </si>
  <si>
    <t>Knoxville</t>
  </si>
  <si>
    <t>TN</t>
  </si>
  <si>
    <t>Century Business Products</t>
  </si>
  <si>
    <t>https://www.cbpinc.biz</t>
  </si>
  <si>
    <t>1011 E. 15th Street</t>
  </si>
  <si>
    <t>Century Business Technologies</t>
  </si>
  <si>
    <t>http://www.centuryunited.com/</t>
  </si>
  <si>
    <t>401 SW 30th Street</t>
  </si>
  <si>
    <t>Topeka</t>
  </si>
  <si>
    <t>KS</t>
  </si>
  <si>
    <t>Circle Inc.</t>
  </si>
  <si>
    <t>https://circlemsp.com/</t>
  </si>
  <si>
    <t>2125 Wright Ave. C12</t>
  </si>
  <si>
    <t>LaVerne</t>
  </si>
  <si>
    <t>Cobb Technologies, Inc.</t>
  </si>
  <si>
    <t>http://www.cobbtechnologies.com</t>
  </si>
  <si>
    <t>1000 Technology Park Drive</t>
  </si>
  <si>
    <t>Glen Allen</t>
  </si>
  <si>
    <t>Coeco Office Systems</t>
  </si>
  <si>
    <t>http://www.coeco.com/</t>
  </si>
  <si>
    <t>2521 N Church St</t>
  </si>
  <si>
    <t>Rocky Mount</t>
  </si>
  <si>
    <t>Columbia Business Systems</t>
  </si>
  <si>
    <t>www.columbia-business.com</t>
  </si>
  <si>
    <t>31 - 13290 78 Ave</t>
  </si>
  <si>
    <t>Surrey</t>
  </si>
  <si>
    <t>Com Pro Managed Print Solutions</t>
  </si>
  <si>
    <t>http://www.comprobusiness.com</t>
  </si>
  <si>
    <t>#110 – 18515 53rd Avenue</t>
  </si>
  <si>
    <t>ComDoc, Inc. (A Xerox Co.)</t>
  </si>
  <si>
    <t>http://www.comdoc.com/</t>
  </si>
  <si>
    <t>8247 Pittsburg Ave NW</t>
  </si>
  <si>
    <t>North Conton</t>
  </si>
  <si>
    <t>Commonwealth Digital Office Solutions</t>
  </si>
  <si>
    <t>http://www.commonwealthdigital.com</t>
  </si>
  <si>
    <t>21205 Ridgetop Circle</t>
  </si>
  <si>
    <t>Sterling</t>
  </si>
  <si>
    <t>Commonwealth Technology</t>
  </si>
  <si>
    <t>http://www.commonwealthtechnology.com/</t>
  </si>
  <si>
    <t>1263 E. New Circle Road</t>
  </si>
  <si>
    <t>Complete Business Systems</t>
  </si>
  <si>
    <t>http://www.cbs-digital.net</t>
  </si>
  <si>
    <t>102 N. Spur 63</t>
  </si>
  <si>
    <t>Longview</t>
  </si>
  <si>
    <t>Complete Business Systems of Colorado</t>
  </si>
  <si>
    <t>http://www.cbsofcolorado.com</t>
  </si>
  <si>
    <t>5195 Marshall St.</t>
  </si>
  <si>
    <t>Arvada</t>
  </si>
  <si>
    <t>Complete Document Solutions LLC</t>
  </si>
  <si>
    <t>www.cdsxrx.com</t>
  </si>
  <si>
    <t>19 Gloria Ln</t>
  </si>
  <si>
    <t>Fairfield</t>
  </si>
  <si>
    <t>Compucharts</t>
  </si>
  <si>
    <t>http://www.compucharts.com</t>
  </si>
  <si>
    <t>775 S. Progress Drive</t>
  </si>
  <si>
    <t>Medina</t>
  </si>
  <si>
    <t>Connected Office</t>
  </si>
  <si>
    <t>https://www.connecttheoffice.com</t>
  </si>
  <si>
    <t>190 Riverside Street, Suite 5B</t>
  </si>
  <si>
    <t>Portland</t>
  </si>
  <si>
    <t>Connecticut Business Systems - CBS (a Xerox Co.)</t>
  </si>
  <si>
    <t>http://www.cbs-gisx.com</t>
  </si>
  <si>
    <t>100 Great Meadow Road</t>
  </si>
  <si>
    <t>Wethersfield</t>
  </si>
  <si>
    <t>Continental Imaging Products - CIP</t>
  </si>
  <si>
    <t>http://www.gocip.com/</t>
  </si>
  <si>
    <t>1703 - 10 Avenue SW</t>
  </si>
  <si>
    <t>Calgary</t>
  </si>
  <si>
    <t>Conway Office Solutions - COP (A Xerox Co.)</t>
  </si>
  <si>
    <t>http://www.conwayoffice.com/</t>
  </si>
  <si>
    <t>10 Capitol Street</t>
  </si>
  <si>
    <t>Nashua</t>
  </si>
  <si>
    <t>NH</t>
  </si>
  <si>
    <t>Coordinated Business Systems Ltd</t>
  </si>
  <si>
    <t>http://www.coordinated.com</t>
  </si>
  <si>
    <t>851 West 128th St</t>
  </si>
  <si>
    <t>Copi Solutions</t>
  </si>
  <si>
    <t>http://www.copisolutions.com/</t>
  </si>
  <si>
    <t>1712 Lee Rd.</t>
  </si>
  <si>
    <t>Copicom Inc.</t>
  </si>
  <si>
    <t>https://www.copicom.ca</t>
  </si>
  <si>
    <t>634 Boulevard Industriel</t>
  </si>
  <si>
    <t>Saint-Jean-Sur-Richelieu</t>
  </si>
  <si>
    <t>QC</t>
  </si>
  <si>
    <t>Copiers Northwest</t>
  </si>
  <si>
    <t>http://www.copiersnw.com</t>
  </si>
  <si>
    <t>601 Dexter Ave N.</t>
  </si>
  <si>
    <t>Seattle</t>
  </si>
  <si>
    <t>Copiers Plus</t>
  </si>
  <si>
    <t>https://www.copiersplus.com</t>
  </si>
  <si>
    <t>3112 Fire Road</t>
  </si>
  <si>
    <t>Egg Harbor Township</t>
  </si>
  <si>
    <t>Copiers Plus, Inc.</t>
  </si>
  <si>
    <t>http://www.copiers-plus.com</t>
  </si>
  <si>
    <t>408 Chicago Dr.</t>
  </si>
  <si>
    <t>Fayetteville</t>
  </si>
  <si>
    <t>Copy Link</t>
  </si>
  <si>
    <t>http://www.copylink.net</t>
  </si>
  <si>
    <t>3441 Main Street, Suite 100</t>
  </si>
  <si>
    <t>Chula Vista</t>
  </si>
  <si>
    <t>Copy Systems Inc.</t>
  </si>
  <si>
    <t>http://www.copysystemsinc.com</t>
  </si>
  <si>
    <t>920 E. 21st Street</t>
  </si>
  <si>
    <t>Des Moines</t>
  </si>
  <si>
    <t>Copy Tech, Inc.</t>
  </si>
  <si>
    <t>https://www.copytechinc.net</t>
  </si>
  <si>
    <t>13720 NE Spring Blvd.</t>
  </si>
  <si>
    <t>Bellevue</t>
  </si>
  <si>
    <t>Copying Concepts (Sumner Branch 20)</t>
  </si>
  <si>
    <t>http://www.copycon.com</t>
  </si>
  <si>
    <t>6691 Manchester Avenue</t>
  </si>
  <si>
    <t>Copynet Digital Imaging Solutions</t>
  </si>
  <si>
    <t>www.copierfax.com</t>
  </si>
  <si>
    <t>2805 E. Plano Parkway, # 100</t>
  </si>
  <si>
    <t>Plano</t>
  </si>
  <si>
    <t>CopyPro, Inc.</t>
  </si>
  <si>
    <t>www.copypro.net</t>
  </si>
  <si>
    <t>3103 Landmark Street</t>
  </si>
  <si>
    <t>Greenville</t>
  </si>
  <si>
    <t>Cornelius Systems Inc</t>
  </si>
  <si>
    <t>http://www.mycornelius.com/</t>
  </si>
  <si>
    <t>3966 Eleven Mile Road</t>
  </si>
  <si>
    <t>Berkley</t>
  </si>
  <si>
    <t>Cornerstone Office Systems</t>
  </si>
  <si>
    <t>http://www.cornerstoneos.com</t>
  </si>
  <si>
    <t>7170 Beatrice Drive</t>
  </si>
  <si>
    <t>Kalamazoo</t>
  </si>
  <si>
    <t>Corporate Business Systems - WI</t>
  </si>
  <si>
    <t>http://www.corpbussystems.com</t>
  </si>
  <si>
    <t>6300 Monona Drive</t>
  </si>
  <si>
    <t>Madison</t>
  </si>
  <si>
    <t>WI</t>
  </si>
  <si>
    <t>Corporate Business Systems (branch of SumnerOne)</t>
  </si>
  <si>
    <t>http://www.cbs-solutions.com</t>
  </si>
  <si>
    <t>3348 E Cherry St</t>
  </si>
  <si>
    <t>COTG – A Xerox Company</t>
  </si>
  <si>
    <t>www.cotg.com</t>
  </si>
  <si>
    <t>3 Territorial Court</t>
  </si>
  <si>
    <t>Bolingbrook</t>
  </si>
  <si>
    <t>Counsel Office &amp; Document</t>
  </si>
  <si>
    <t>http://www.counseldoc.com/</t>
  </si>
  <si>
    <t>2309 Chatburn Avenue</t>
  </si>
  <si>
    <t>Harlan</t>
  </si>
  <si>
    <t>CPC Office Technologies</t>
  </si>
  <si>
    <t>https://www.cpctek.com</t>
  </si>
  <si>
    <t xml:space="preserve">910 East Cervantes Street </t>
  </si>
  <si>
    <t>Pensacola</t>
  </si>
  <si>
    <t>CPI Business Solutions</t>
  </si>
  <si>
    <t>http://www.ecopiersplus.com</t>
  </si>
  <si>
    <t>325 S Earl Ave Ste 1</t>
  </si>
  <si>
    <t>Lafayette</t>
  </si>
  <si>
    <t>CPI Technologies</t>
  </si>
  <si>
    <t>http://www.copyproductsinc.com/</t>
  </si>
  <si>
    <t>2103 West Vista</t>
  </si>
  <si>
    <t>Creative Office Solutions</t>
  </si>
  <si>
    <t>http://www.cosatl.com</t>
  </si>
  <si>
    <t>1625 Williams Drive, Suite 204</t>
  </si>
  <si>
    <t>CTWP</t>
  </si>
  <si>
    <t>http://www.ctwp.com/</t>
  </si>
  <si>
    <t>3730 Franklin Ave.</t>
  </si>
  <si>
    <t>Waco</t>
  </si>
  <si>
    <t>CWS Office Solutions</t>
  </si>
  <si>
    <t>http://www.cwscopiers.com</t>
  </si>
  <si>
    <t>609 Georgia St.</t>
  </si>
  <si>
    <t>Charleston</t>
  </si>
  <si>
    <t>Cyan Sky Copier Technologies</t>
  </si>
  <si>
    <t>https://www.cyanskycopiers.com</t>
  </si>
  <si>
    <t>4125 Independence Drive, Suite #9</t>
  </si>
  <si>
    <t>Schnecksville</t>
  </si>
  <si>
    <t>D.L. Gallivan Office Solutions</t>
  </si>
  <si>
    <t>https://www.dlgallivaninc.com</t>
  </si>
  <si>
    <t>1424 W. Centre Avenue</t>
  </si>
  <si>
    <t>Portage</t>
  </si>
  <si>
    <t>Da-Com</t>
  </si>
  <si>
    <t>http://www.da-com.com</t>
  </si>
  <si>
    <t>5317 Knights of Columbus Dr.</t>
  </si>
  <si>
    <t>Data Business Equipment, Inc.</t>
  </si>
  <si>
    <t>https://www.databusinessequipment.com/</t>
  </si>
  <si>
    <t>10513 Buena Vista Court</t>
  </si>
  <si>
    <t>Data Comm Inc.</t>
  </si>
  <si>
    <t>http://www.datacomminc.com/</t>
  </si>
  <si>
    <t>211 Metro Drive</t>
  </si>
  <si>
    <t>Jefferson City</t>
  </si>
  <si>
    <t>Datamax Inc</t>
  </si>
  <si>
    <t>https://www.datamaxarkansas.com</t>
  </si>
  <si>
    <t>7400 Kanis Road</t>
  </si>
  <si>
    <t>Datamax Kansas City/UDP (Sumner Branch 50)</t>
  </si>
  <si>
    <t>http://www.udpcorp.com</t>
  </si>
  <si>
    <t>8551 Quivira Road</t>
  </si>
  <si>
    <t>Lenexa</t>
  </si>
  <si>
    <t>Datamax St Louis (Sumner Branch 10)</t>
  </si>
  <si>
    <t>http://www.dmxsys.com</t>
  </si>
  <si>
    <t>Juice</t>
  </si>
  <si>
    <t>St Louis</t>
  </si>
  <si>
    <t>Datamax Texas (Datamax Branch 40)</t>
  </si>
  <si>
    <t>http://www.datamaxtexas.com</t>
  </si>
  <si>
    <t>800 Freeport Parkway #400</t>
  </si>
  <si>
    <t>Coppell</t>
  </si>
  <si>
    <t>Datamax, Little Rock (Datamax Branch 30)</t>
  </si>
  <si>
    <t>http://www.datamaxarkansas.com</t>
  </si>
  <si>
    <t>7400 Kanis Rd</t>
  </si>
  <si>
    <t>DCA Imaging Systems</t>
  </si>
  <si>
    <t>www.dcaimaging.com</t>
  </si>
  <si>
    <t>5000 Philadelphia Way</t>
  </si>
  <si>
    <t>Lanham</t>
  </si>
  <si>
    <t>DCRS Solutions</t>
  </si>
  <si>
    <t>http://www.dcrs.com/</t>
  </si>
  <si>
    <t>2605 Metro Blvd</t>
  </si>
  <si>
    <t>Maryland Heights</t>
  </si>
  <si>
    <t>DCS Technologies</t>
  </si>
  <si>
    <t>https://www.dcs-tech.com</t>
  </si>
  <si>
    <t>872 Academy Avenue</t>
  </si>
  <si>
    <t>Cincinnati</t>
  </si>
  <si>
    <t>DDL Business Systems LLC</t>
  </si>
  <si>
    <t>https://ddlbusiness.com</t>
  </si>
  <si>
    <t>190 Prosperity Drive Suite 2</t>
  </si>
  <si>
    <t>Winchester</t>
  </si>
  <si>
    <t>Dean's Office Machines (part of Dex Imaging)</t>
  </si>
  <si>
    <t>www.deansom.com</t>
  </si>
  <si>
    <t>1035 Winston Street</t>
  </si>
  <si>
    <t>Greensboro</t>
  </si>
  <si>
    <t>Delta Business Solutions</t>
  </si>
  <si>
    <t>https://www.yesdelta.com</t>
  </si>
  <si>
    <t>3351 Commerce Parkway</t>
  </si>
  <si>
    <t>Miramar</t>
  </si>
  <si>
    <t>Denitech Corporation</t>
  </si>
  <si>
    <t>http://www.denitech.com/</t>
  </si>
  <si>
    <t>820 W. Sandy Lake Rd, Suite 100</t>
  </si>
  <si>
    <t>Dex Imaging - MD</t>
  </si>
  <si>
    <t>www.deximaging.com</t>
  </si>
  <si>
    <t>10955 Golden West Drive</t>
  </si>
  <si>
    <t>Hunt Valley</t>
  </si>
  <si>
    <t>Dex Imaging - Pcounts</t>
  </si>
  <si>
    <t>http://www.deximaging.com/</t>
  </si>
  <si>
    <t>5109 W. Lemon Street</t>
  </si>
  <si>
    <t>Tampa</t>
  </si>
  <si>
    <t>Dex Imaging - Tenet</t>
  </si>
  <si>
    <t>Dex Imaging - Tennessee</t>
  </si>
  <si>
    <t>50 Rachel Drive Nashville, Tn 37218</t>
  </si>
  <si>
    <t>Nashville</t>
  </si>
  <si>
    <t>Dex Imaging - Wade</t>
  </si>
  <si>
    <t>1045 Downtowner Blvd</t>
  </si>
  <si>
    <t>Mobile</t>
  </si>
  <si>
    <t>Dex Imaging LLC</t>
  </si>
  <si>
    <t>Digital Copy Systems, LLC</t>
  </si>
  <si>
    <t>https://www.dcscopiers.com</t>
  </si>
  <si>
    <t>1619 W. Altorfer</t>
  </si>
  <si>
    <t>Peoria</t>
  </si>
  <si>
    <t>Digital Office Equipment</t>
  </si>
  <si>
    <t>https://www.calldoe.com/</t>
  </si>
  <si>
    <t>611-C Northside Drive W.</t>
  </si>
  <si>
    <t>Statesboro</t>
  </si>
  <si>
    <t>Digital Office Systems, Inc.</t>
  </si>
  <si>
    <t>https://www.dosks.com/</t>
  </si>
  <si>
    <t>530 S. Hydraulic</t>
  </si>
  <si>
    <t>Wichita</t>
  </si>
  <si>
    <t>Digital Print Solutions</t>
  </si>
  <si>
    <t>https://www.dpsamerica.com</t>
  </si>
  <si>
    <t>4160 Highlander Pkwy #300</t>
  </si>
  <si>
    <t>Richfield</t>
  </si>
  <si>
    <t>Digitec Companies</t>
  </si>
  <si>
    <t>http://www.digiteconline.com</t>
  </si>
  <si>
    <t>12560 Reed Rd</t>
  </si>
  <si>
    <t>Sugar Land</t>
  </si>
  <si>
    <t>Digitex</t>
  </si>
  <si>
    <t>http://www.digitex.ca/</t>
  </si>
  <si>
    <t>130 Leva Avenue</t>
  </si>
  <si>
    <t>Red Deer, Alberta</t>
  </si>
  <si>
    <t xml:space="preserve">DME </t>
  </si>
  <si>
    <t>http://www.donnellonmccarthy.com</t>
  </si>
  <si>
    <t>10855 Medallion Drive</t>
  </si>
  <si>
    <t>Doceo Office Solutions</t>
  </si>
  <si>
    <t>https://www.mydoceo.com</t>
  </si>
  <si>
    <t>1499 S. Queen Street</t>
  </si>
  <si>
    <t>York</t>
  </si>
  <si>
    <t xml:space="preserve">Docugraphics </t>
  </si>
  <si>
    <t>www.docu-graphics.com</t>
  </si>
  <si>
    <t>2408-A Ashley River Rd</t>
  </si>
  <si>
    <t>DOCUmation Inc</t>
  </si>
  <si>
    <t>https://www.mation.com</t>
  </si>
  <si>
    <t>4560 Lockhill Selma Suite #100</t>
  </si>
  <si>
    <t>San Antonio</t>
  </si>
  <si>
    <t>Documax</t>
  </si>
  <si>
    <t>www.dos-usa.com</t>
  </si>
  <si>
    <t>1449 37th Street  suite: 206</t>
  </si>
  <si>
    <t>Brooklyn</t>
  </si>
  <si>
    <t>Document Direction Limited</t>
  </si>
  <si>
    <t>www.documentdirection.ca</t>
  </si>
  <si>
    <t>4100 Yonge Street, Suite 600</t>
  </si>
  <si>
    <t>Toronto</t>
  </si>
  <si>
    <t>Document Solutions Inc - DSI</t>
  </si>
  <si>
    <t>http://www.dsinm.com</t>
  </si>
  <si>
    <t>4121 Prospect NE</t>
  </si>
  <si>
    <t>Albuquerque</t>
  </si>
  <si>
    <t>NM</t>
  </si>
  <si>
    <t>Document Solutions, LLC.</t>
  </si>
  <si>
    <t>http://www.docsolnj.com</t>
  </si>
  <si>
    <t>151 Sumner Ave.</t>
  </si>
  <si>
    <t>Document Systems</t>
  </si>
  <si>
    <t>http://www.documentsystems.com</t>
  </si>
  <si>
    <t>300 N Graves Ste E</t>
  </si>
  <si>
    <t>Oxnard</t>
  </si>
  <si>
    <t>Document Technologies</t>
  </si>
  <si>
    <t>www.doctech.com</t>
  </si>
  <si>
    <t>7309 Jefferson St NE</t>
  </si>
  <si>
    <t>DocuProducts Corp</t>
  </si>
  <si>
    <t>http://www.docuproducts.com</t>
  </si>
  <si>
    <t>4535 McGrath St. Unit A</t>
  </si>
  <si>
    <t>Ventura</t>
  </si>
  <si>
    <t>Docusystems, Inc</t>
  </si>
  <si>
    <t>http://www.docusystemsinc.com</t>
  </si>
  <si>
    <t>1000 Highway 501 E.</t>
  </si>
  <si>
    <t>Myrtle Beach</t>
  </si>
  <si>
    <t>Docutrend Inc.</t>
  </si>
  <si>
    <t>https://www.docutrend.com/</t>
  </si>
  <si>
    <t>575 8th Avenue, 10th Floor</t>
  </si>
  <si>
    <t>Doing Better Business, Inc</t>
  </si>
  <si>
    <t>www.doingbetterbusiness.com</t>
  </si>
  <si>
    <t>1549 Pleasant Valley Blvd</t>
  </si>
  <si>
    <t>Altoona</t>
  </si>
  <si>
    <t>DRP Solutions</t>
  </si>
  <si>
    <t>https://drpsolutions.com</t>
  </si>
  <si>
    <t>18 Commerce Dr #1</t>
  </si>
  <si>
    <t>Hauppauge</t>
  </si>
  <si>
    <t>DTS - Definitive Technology Solutions</t>
  </si>
  <si>
    <t>https://go-dts.com</t>
  </si>
  <si>
    <t>9401 James Ave. S. Ste 162</t>
  </si>
  <si>
    <t>Bloomington</t>
  </si>
  <si>
    <t>Duplicating Products Inc.</t>
  </si>
  <si>
    <t>http://www.duplicatingproducts.com</t>
  </si>
  <si>
    <t>2305 Centennial Drive</t>
  </si>
  <si>
    <t>Duplicator Sales &amp; Service</t>
  </si>
  <si>
    <t>http://www.duplicatorsales.net</t>
  </si>
  <si>
    <t>831 E. Broadway</t>
  </si>
  <si>
    <t>Louisville</t>
  </si>
  <si>
    <t>Eakes Office Solutions</t>
  </si>
  <si>
    <t>www.eakes.com</t>
  </si>
  <si>
    <t>617 W 3rd Street</t>
  </si>
  <si>
    <t>Grand Island</t>
  </si>
  <si>
    <t>NE</t>
  </si>
  <si>
    <t>East Texas Copy Systems</t>
  </si>
  <si>
    <t>http://www.etcopy.com</t>
  </si>
  <si>
    <t>4545 Old Jacksonville Hwy</t>
  </si>
  <si>
    <t>Tyler</t>
  </si>
  <si>
    <t>EBE Office Solutions</t>
  </si>
  <si>
    <t>www.ebe-usa.com</t>
  </si>
  <si>
    <t>15080 W. 116th Street</t>
  </si>
  <si>
    <t>Olathe</t>
  </si>
  <si>
    <t>EBM Inc.</t>
  </si>
  <si>
    <t>www.ebmky.com</t>
  </si>
  <si>
    <t>1408 Versailles Road</t>
  </si>
  <si>
    <t>Ed &amp; Ed Business Technology Inc</t>
  </si>
  <si>
    <t>www.edanded.com.</t>
  </si>
  <si>
    <t>4919 State Route 233</t>
  </si>
  <si>
    <t>Westmoreland</t>
  </si>
  <si>
    <t>EDGE Business Systems</t>
  </si>
  <si>
    <t>www.edgeatl.com</t>
  </si>
  <si>
    <t>1350 Northmeadow Parkway Suite 130</t>
  </si>
  <si>
    <t>Roswell</t>
  </si>
  <si>
    <t>Edwards Business Systems</t>
  </si>
  <si>
    <t>http://www.edwardsbusiness.com</t>
  </si>
  <si>
    <t>2240 City Line Road</t>
  </si>
  <si>
    <t>Bethlehem</t>
  </si>
  <si>
    <t>Elan Office Systems (a Xerox Company)</t>
  </si>
  <si>
    <t>http://www.elanoffice.com</t>
  </si>
  <si>
    <t>6760 Surrey St</t>
  </si>
  <si>
    <t>Las Vegas</t>
  </si>
  <si>
    <t>Electronic Business Machines WA</t>
  </si>
  <si>
    <t>www.electronicbusinessmachines.com</t>
  </si>
  <si>
    <t>802 134th St. SW.</t>
  </si>
  <si>
    <t>Everett</t>
  </si>
  <si>
    <t>Electronic Business Products Inc.</t>
  </si>
  <si>
    <t>http://www.ebp-inc.com</t>
  </si>
  <si>
    <t>4 Airport Park Blvd.</t>
  </si>
  <si>
    <t>Latham</t>
  </si>
  <si>
    <t>Electronic Systems, Inc - A XEROX Company (ESI)</t>
  </si>
  <si>
    <t>www.esi.net</t>
  </si>
  <si>
    <t>369 Edwin Drive</t>
  </si>
  <si>
    <t>Virginia Beach</t>
  </si>
  <si>
    <t>Elite Imaging Systems</t>
  </si>
  <si>
    <t>http://www.eliteimagingsystems.com/</t>
  </si>
  <si>
    <t>1000 Chicago Road</t>
  </si>
  <si>
    <t>Troy</t>
  </si>
  <si>
    <t>EO Johnson Business Technologies</t>
  </si>
  <si>
    <t>http://www.eojohnson.com/</t>
  </si>
  <si>
    <t>8400 W. Stewart Ave.</t>
  </si>
  <si>
    <t>Wausau</t>
  </si>
  <si>
    <t>EverWorx</t>
  </si>
  <si>
    <t>http://www.everworx.com</t>
  </si>
  <si>
    <t>7000 Broadway, Ste 1-100</t>
  </si>
  <si>
    <t>Excel Office Services</t>
  </si>
  <si>
    <t>www.excelofficeservices.com</t>
  </si>
  <si>
    <t>2020 S. Robertson, Suite D</t>
  </si>
  <si>
    <t>Los Angeles</t>
  </si>
  <si>
    <t xml:space="preserve">Financial Equipment Company </t>
  </si>
  <si>
    <t>http://www.financialequipment.org</t>
  </si>
  <si>
    <t>13000 S Elwood Avenue</t>
  </si>
  <si>
    <t>Jenks</t>
  </si>
  <si>
    <t>OK</t>
  </si>
  <si>
    <t>Fisher’s Technology</t>
  </si>
  <si>
    <t>https://www.fisherstech.com</t>
  </si>
  <si>
    <t>575 East 42nd Street</t>
  </si>
  <si>
    <t>FlexPrint Inc</t>
  </si>
  <si>
    <t>http://www.flexprintinc.com</t>
  </si>
  <si>
    <t>2845 N. Omaha Street</t>
  </si>
  <si>
    <t>Mesa</t>
  </si>
  <si>
    <t>Ford Office Technologies</t>
  </si>
  <si>
    <t>https://www.fordtech.com/</t>
  </si>
  <si>
    <t>700 Laurel Drive</t>
  </si>
  <si>
    <t>Connellsville</t>
  </si>
  <si>
    <t>Fraser Advanced Information Systems</t>
  </si>
  <si>
    <t>www.fraser-ais.com</t>
  </si>
  <si>
    <t>320 Penn Avenue</t>
  </si>
  <si>
    <t>West Reading</t>
  </si>
  <si>
    <t>Fraser dba DocuSense, Inc.</t>
  </si>
  <si>
    <t>http://www.docusense.com</t>
  </si>
  <si>
    <t>1304 Goshen Parkway, # 300</t>
  </si>
  <si>
    <t>West Chester</t>
  </si>
  <si>
    <t>Frontier Business Products</t>
  </si>
  <si>
    <t>http://www.fbponline.com/</t>
  </si>
  <si>
    <t>3250 Quentin Street, Unit 120</t>
  </si>
  <si>
    <t>Aurora</t>
  </si>
  <si>
    <t>Fruth Group Inc</t>
  </si>
  <si>
    <t>https://fruthgroup.com/</t>
  </si>
  <si>
    <t>4960 E. Beverly Road</t>
  </si>
  <si>
    <t>FTG Texas (form. Marimon)</t>
  </si>
  <si>
    <t>http://www.marimoninc.com</t>
  </si>
  <si>
    <t>7300 N Gessner</t>
  </si>
  <si>
    <t>Houston</t>
  </si>
  <si>
    <t>Function4</t>
  </si>
  <si>
    <t>http://www.function-4.com</t>
  </si>
  <si>
    <t>12560 Reed Rd, #200</t>
  </si>
  <si>
    <t>GDP Technologies (A Xerox Co.)</t>
  </si>
  <si>
    <t>http://www.gdptechnologies.com</t>
  </si>
  <si>
    <t>4350 River Green Pkwy</t>
  </si>
  <si>
    <t>Duluth</t>
  </si>
  <si>
    <t>genesisONE</t>
  </si>
  <si>
    <t>www.mygenesis1.com</t>
  </si>
  <si>
    <t>2942 MacArthur Blvd</t>
  </si>
  <si>
    <t>Northbrook</t>
  </si>
  <si>
    <t>GFI Digital</t>
  </si>
  <si>
    <t>www.gfidigital.com</t>
  </si>
  <si>
    <t>3236 W EdgeWood Dr, Suite A</t>
  </si>
  <si>
    <t>GFI Digital (DN)</t>
  </si>
  <si>
    <t>12163 Prichard Farm Rd</t>
  </si>
  <si>
    <t>GFI Digital (Gibbs Leasing)</t>
  </si>
  <si>
    <t>1837 Borman Circle Drive</t>
  </si>
  <si>
    <t>G-Five, Inc.</t>
  </si>
  <si>
    <t>http://www.gfive.net</t>
  </si>
  <si>
    <t>297-H Garlington Road</t>
  </si>
  <si>
    <t>Global Office (North)</t>
  </si>
  <si>
    <t>www.globalofficeinc.com</t>
  </si>
  <si>
    <t>2070 Commerce Avenue</t>
  </si>
  <si>
    <t>Concord</t>
  </si>
  <si>
    <t>Global Office, Inc.</t>
  </si>
  <si>
    <t>Gobin's Business Solutions Inc</t>
  </si>
  <si>
    <t>http://www.gobins.com/</t>
  </si>
  <si>
    <t>615 N. Santa Fe Avenue</t>
  </si>
  <si>
    <t>Pueblo</t>
  </si>
  <si>
    <t>Gold Business Solutions</t>
  </si>
  <si>
    <t>www.goldmps.com</t>
  </si>
  <si>
    <t xml:space="preserve">Unit C, 315 College Avenue </t>
  </si>
  <si>
    <t>GoodSuite</t>
  </si>
  <si>
    <t>https://goodsuite.com</t>
  </si>
  <si>
    <t>21109 Oxnard Street</t>
  </si>
  <si>
    <t>Woodland Hills</t>
  </si>
  <si>
    <t>Gordon Flesch Co Inc - GFC</t>
  </si>
  <si>
    <t>http://www.gflesch.com</t>
  </si>
  <si>
    <t>2675 Research Park Drive</t>
  </si>
  <si>
    <t>Grand Canyon Business Solutions</t>
  </si>
  <si>
    <t>https://gcbscorp.com</t>
  </si>
  <si>
    <t>8901 E. Pima Center Parkway, Suite 115</t>
  </si>
  <si>
    <t>Scottsdale</t>
  </si>
  <si>
    <t>Graphic Enterprises - GEI</t>
  </si>
  <si>
    <t>http://www.geiohio.com</t>
  </si>
  <si>
    <t>3874 Highland Park NW</t>
  </si>
  <si>
    <t>North Canton</t>
  </si>
  <si>
    <t>Gray &amp; Creech Office Systems</t>
  </si>
  <si>
    <t>www.gccopiers.com</t>
  </si>
  <si>
    <t>16 Oak Branch Drive, Suite B</t>
  </si>
  <si>
    <t>Green Office Partner</t>
  </si>
  <si>
    <t>www.greenofficepartner.com</t>
  </si>
  <si>
    <t>8601 W. Bryn Mawr, Suite 109</t>
  </si>
  <si>
    <t>Chicago</t>
  </si>
  <si>
    <t>Groupe CT Inc</t>
  </si>
  <si>
    <t>https://groupect.com</t>
  </si>
  <si>
    <t>5545 Maurice Cullen Street</t>
  </si>
  <si>
    <t>Laval</t>
  </si>
  <si>
    <t>Harris Technologies Inc</t>
  </si>
  <si>
    <t>http://www.harristechnologies.com</t>
  </si>
  <si>
    <t xml:space="preserve">1099 Milwaukee St. Suite 200 </t>
  </si>
  <si>
    <t>Kirkwood</t>
  </si>
  <si>
    <t>Hendrix Business Systems, Inc.</t>
  </si>
  <si>
    <t>http://www.hendrixbusiness.com</t>
  </si>
  <si>
    <t>2040-A Independence Commerce Dr.</t>
  </si>
  <si>
    <t>Matthews</t>
  </si>
  <si>
    <t>Heritage Business Systems, Inc.</t>
  </si>
  <si>
    <t>http://www.heritagebusiness.com</t>
  </si>
  <si>
    <t>1263 Glen Avenue</t>
  </si>
  <si>
    <t>Moorestown</t>
  </si>
  <si>
    <t>HGi Technologies</t>
  </si>
  <si>
    <t>http://www.hgitechnologies.com/</t>
  </si>
  <si>
    <t>1335 OKEECHOBEE RD. SUITE 1100</t>
  </si>
  <si>
    <t>WEST PALM BEACH</t>
  </si>
  <si>
    <t>Higher Information Group</t>
  </si>
  <si>
    <t>www.higherinfogroup.com</t>
  </si>
  <si>
    <t>400 North Blue Ribbon Avenue</t>
  </si>
  <si>
    <t>Harrisburg</t>
  </si>
  <si>
    <t>Hilliard Office Solutions</t>
  </si>
  <si>
    <t>http://www.hilliardos.com</t>
  </si>
  <si>
    <t>3001 W Loop 250 N. Suite E127</t>
  </si>
  <si>
    <t>Midland</t>
  </si>
  <si>
    <t>Hilyard's Business Solutions</t>
  </si>
  <si>
    <t>http://www.hilyards.com</t>
  </si>
  <si>
    <t>1616 Newport Gap Pike</t>
  </si>
  <si>
    <t>Wilmington</t>
  </si>
  <si>
    <t>DE</t>
  </si>
  <si>
    <t>Hi-Tech Business Systems Ltd.</t>
  </si>
  <si>
    <t>www.hitechgp.com</t>
  </si>
  <si>
    <t>10115-100 Avenue</t>
  </si>
  <si>
    <t>Grande Prairie</t>
  </si>
  <si>
    <t>Hunter Business Systems</t>
  </si>
  <si>
    <t>http://www.hunterbiz.net</t>
  </si>
  <si>
    <t>307 Gravel Hill Rd</t>
  </si>
  <si>
    <t>Monroe</t>
  </si>
  <si>
    <t>i3 Verticals Point Of Sale (form. SDCR)</t>
  </si>
  <si>
    <t>https://www.i3pos.com/</t>
  </si>
  <si>
    <t>7940 Arjons Dr.</t>
  </si>
  <si>
    <t>San Diego</t>
  </si>
  <si>
    <t>IBE Digital</t>
  </si>
  <si>
    <t>http://www.ibedigital.com</t>
  </si>
  <si>
    <t>11266 Monarch Street Suite B</t>
  </si>
  <si>
    <t>Garden Grove</t>
  </si>
  <si>
    <t>Ideal Office Solutions Ltd.</t>
  </si>
  <si>
    <t>www.idealos.ca</t>
  </si>
  <si>
    <t>10061 - 100th Avenue</t>
  </si>
  <si>
    <t>Fort St. John</t>
  </si>
  <si>
    <t>Illinois Paper &amp; Copier Co.</t>
  </si>
  <si>
    <t>http://www.ipcc.us.com</t>
  </si>
  <si>
    <t>6 Territorial Court</t>
  </si>
  <si>
    <t>Image IV Systems Inc</t>
  </si>
  <si>
    <t>http://www.imageiv.com</t>
  </si>
  <si>
    <t>512 S Varney Street</t>
  </si>
  <si>
    <t>Burbank</t>
  </si>
  <si>
    <t>Image Matters</t>
  </si>
  <si>
    <t>http://www.imagemattersinc.com</t>
  </si>
  <si>
    <t>3017 Sutherland Avenue</t>
  </si>
  <si>
    <t>Image One</t>
  </si>
  <si>
    <t>http://www.imageoneway.com</t>
  </si>
  <si>
    <t>13201 Capital</t>
  </si>
  <si>
    <t>Oak Park</t>
  </si>
  <si>
    <t>Image Source</t>
  </si>
  <si>
    <t>http://www.imagesourceusa.com</t>
  </si>
  <si>
    <t>650E Hospitality Lane, Suite 540</t>
  </si>
  <si>
    <t>San Bernardino</t>
  </si>
  <si>
    <t>Image Systems &amp; Business Solutions</t>
  </si>
  <si>
    <t>http://www.isbscorp.com/</t>
  </si>
  <si>
    <t>1776 Commerce Dr.</t>
  </si>
  <si>
    <t>Elk Grove Village</t>
  </si>
  <si>
    <t>Image Technologies (Sumner Branch 21)</t>
  </si>
  <si>
    <t>http://www.imagetechmo.com</t>
  </si>
  <si>
    <t>Image Technology Specialists - ITS (a Xerox Co.)</t>
  </si>
  <si>
    <t>http://www.its-xrx.com/</t>
  </si>
  <si>
    <t>70 Shawmut Rd</t>
  </si>
  <si>
    <t>Canton</t>
  </si>
  <si>
    <t>Image2000</t>
  </si>
  <si>
    <t>http://www.image-2000.com</t>
  </si>
  <si>
    <t>26037 Huntington Lane</t>
  </si>
  <si>
    <t>Santa Clarita</t>
  </si>
  <si>
    <t>ImageNet Consulting</t>
  </si>
  <si>
    <t>www.imagenet.com</t>
  </si>
  <si>
    <t>913 N. Broadway</t>
  </si>
  <si>
    <t>Oklahoma City</t>
  </si>
  <si>
    <t>ImageQuest - IQI (a Xerox Co.)</t>
  </si>
  <si>
    <t>www.imagequestks.com</t>
  </si>
  <si>
    <t>11021 E 26th</t>
  </si>
  <si>
    <t>N Wichita</t>
  </si>
  <si>
    <t>IMAGETEC L.P.</t>
  </si>
  <si>
    <t>http://www.IMAGETEC.com</t>
  </si>
  <si>
    <t>4509 Prime Parkway</t>
  </si>
  <si>
    <t>McHenry</t>
  </si>
  <si>
    <t>Imagetek Office Systems</t>
  </si>
  <si>
    <t>http://www.imagetekos.com</t>
  </si>
  <si>
    <t>320 Westway Place, Suite 500</t>
  </si>
  <si>
    <t>Imagine Technology Group</t>
  </si>
  <si>
    <t>http://www.itgarizona.com</t>
  </si>
  <si>
    <t>420 N Roosevelt Avenue</t>
  </si>
  <si>
    <t>Chandler</t>
  </si>
  <si>
    <t>Imaging Concepts of Utah</t>
  </si>
  <si>
    <t>http://www.imagingutah.com</t>
  </si>
  <si>
    <t>2355 South 1070 West</t>
  </si>
  <si>
    <t>Salt Lake City</t>
  </si>
  <si>
    <t>UT</t>
  </si>
  <si>
    <t>Impact Networking LLC</t>
  </si>
  <si>
    <t>http://impactnetworking.com</t>
  </si>
  <si>
    <t>13875 West Boulton Blvd</t>
  </si>
  <si>
    <t>Lake Forest</t>
  </si>
  <si>
    <t>Infomax Office Systems, Inc.</t>
  </si>
  <si>
    <t>https://www.infomaxoffice.com</t>
  </si>
  <si>
    <t>1010 Illinois Street</t>
  </si>
  <si>
    <t>Inland Business Systems - A Xerox Co.</t>
  </si>
  <si>
    <t>http://www.inlandbusiness.us</t>
  </si>
  <si>
    <t>1326 North Market Boulevard</t>
  </si>
  <si>
    <t>innov8 Digital Solutions Inc.</t>
  </si>
  <si>
    <t>https://innov8.ca/</t>
  </si>
  <si>
    <t>575 Bay Street,</t>
  </si>
  <si>
    <t>Victoria, BC</t>
  </si>
  <si>
    <t>Innovative Office Systems LLC</t>
  </si>
  <si>
    <t>http://www.innovativeofficesystems.net</t>
  </si>
  <si>
    <t>816 Benton Road</t>
  </si>
  <si>
    <t>Bossier City</t>
  </si>
  <si>
    <t>Integrated Business Solutions of Hawaii</t>
  </si>
  <si>
    <t>https://businesssolutionshi.com</t>
  </si>
  <si>
    <t>Hawaii</t>
  </si>
  <si>
    <t>99-1046 Iwaena St</t>
  </si>
  <si>
    <t>Aiea</t>
  </si>
  <si>
    <t>HI</t>
  </si>
  <si>
    <t>Integrated Technologies, Inc.</t>
  </si>
  <si>
    <t>https://itechinc.com/</t>
  </si>
  <si>
    <t>393 Eastland Drive South</t>
  </si>
  <si>
    <t>Integrity One Technologies - A Xerox Co.</t>
  </si>
  <si>
    <t>http://www.iot-xerox.com</t>
  </si>
  <si>
    <t>2920 Fortune Circle, Ste. C</t>
  </si>
  <si>
    <t>Indianapolis</t>
  </si>
  <si>
    <t>IOTEC - Integrated Office Technology</t>
  </si>
  <si>
    <t>https://iotecdigital.com/</t>
  </si>
  <si>
    <t>12150 Mora Drive, Unit 2</t>
  </si>
  <si>
    <t>Santa Fe Springs</t>
  </si>
  <si>
    <t>ISTechnology (form. Image Solutions)</t>
  </si>
  <si>
    <t>http://www.imagesolutions-online.com/</t>
  </si>
  <si>
    <t>12 NATIONAL AVE.</t>
  </si>
  <si>
    <t>Fletcher</t>
  </si>
  <si>
    <t>J&amp;H Office Equipment</t>
  </si>
  <si>
    <t>http://www.jhoe.com/</t>
  </si>
  <si>
    <t>203 Haggerty Lane</t>
  </si>
  <si>
    <t>Bozeman</t>
  </si>
  <si>
    <t>James Imaging Systems, Inc.</t>
  </si>
  <si>
    <t>http://jamesimaging.com</t>
  </si>
  <si>
    <t>3375 Intertech Drive</t>
  </si>
  <si>
    <t>Brookfield</t>
  </si>
  <si>
    <t>JBM Office Systems Ltd.</t>
  </si>
  <si>
    <t>http://www.jbm.ca/</t>
  </si>
  <si>
    <t>19 Hiscott Street</t>
  </si>
  <si>
    <t>St. Catharines</t>
  </si>
  <si>
    <t>JD Young</t>
  </si>
  <si>
    <t>http://www.jdyoung.com</t>
  </si>
  <si>
    <t>116 West Third Street</t>
  </si>
  <si>
    <t>Tulsa</t>
  </si>
  <si>
    <t>JQ Office Equipment</t>
  </si>
  <si>
    <t>http://jqoffice.com</t>
  </si>
  <si>
    <t>3350 N. 90th Street</t>
  </si>
  <si>
    <t>Omaha</t>
  </si>
  <si>
    <t>KBA Docusys</t>
  </si>
  <si>
    <t>https://kbadocusys.com</t>
  </si>
  <si>
    <t>49 Stevenson Street, Ste 900</t>
  </si>
  <si>
    <t>San Francisco</t>
  </si>
  <si>
    <t>Kelley Connect</t>
  </si>
  <si>
    <t>http://www.kelleyimaging.com/</t>
  </si>
  <si>
    <t>8725 S 212th St</t>
  </si>
  <si>
    <t>Kent</t>
  </si>
  <si>
    <t>Kelly Office Solutions</t>
  </si>
  <si>
    <t>www.KellyOfficeSolutions.com</t>
  </si>
  <si>
    <t>163 South Stratford Road</t>
  </si>
  <si>
    <t>Winston-Salem</t>
  </si>
  <si>
    <t>Kempenfelt Imaging Systems Inc.</t>
  </si>
  <si>
    <t>http://www.kempenfelt.ca</t>
  </si>
  <si>
    <t>81 Patterson Rd</t>
  </si>
  <si>
    <t>Barrie</t>
  </si>
  <si>
    <t>Key Office Products</t>
  </si>
  <si>
    <t>https://keyofficeproducts.com</t>
  </si>
  <si>
    <t>108 W Plaza</t>
  </si>
  <si>
    <t>Dodge City</t>
  </si>
  <si>
    <t>Keystone Digital Imaging, Inc. - KDI</t>
  </si>
  <si>
    <t>http://www.kdi-inc.com</t>
  </si>
  <si>
    <t>200 Racoosin Drive</t>
  </si>
  <si>
    <t>Aston</t>
  </si>
  <si>
    <t>Kingsport Imaging Systems</t>
  </si>
  <si>
    <t>http://www.isionline.net</t>
  </si>
  <si>
    <t>200 E. Market St</t>
  </si>
  <si>
    <t>Kingsport</t>
  </si>
  <si>
    <t>Knight Office Solutions</t>
  </si>
  <si>
    <t>http://www.knightoffice.com</t>
  </si>
  <si>
    <t>12961 Park Central, Suite 1470</t>
  </si>
  <si>
    <t>Knight Office Solutions-Austin</t>
  </si>
  <si>
    <t>www.knightoffice.com</t>
  </si>
  <si>
    <t>4030 W Braker Lane, Ste 320</t>
  </si>
  <si>
    <t>Austin</t>
  </si>
  <si>
    <t>Koch Office Group</t>
  </si>
  <si>
    <t>http://kochofficegroup.com</t>
  </si>
  <si>
    <t>325 Grand Avenue</t>
  </si>
  <si>
    <t>Kyocera Document Solutions Alabama</t>
  </si>
  <si>
    <t>https://www.kyoceraalabama.com</t>
  </si>
  <si>
    <t>2192 Parkway Lake Drive</t>
  </si>
  <si>
    <t>Hoover</t>
  </si>
  <si>
    <t>Kyocera Document Solutions Mid Atlantic</t>
  </si>
  <si>
    <t>https://www.kyoceraonesource.com</t>
  </si>
  <si>
    <t>5020 Campbell Blvd Suite I</t>
  </si>
  <si>
    <t>Baltimore</t>
  </si>
  <si>
    <t>Kyocera Document Solutions New England</t>
  </si>
  <si>
    <t>https://www.kyoceranewengland.com</t>
  </si>
  <si>
    <t>1 Jewel Drive</t>
  </si>
  <si>
    <t>Kyocera Document Solutions Northwest, Inc.</t>
  </si>
  <si>
    <t>https://www.kyoceranorthwest.com</t>
  </si>
  <si>
    <t>18014 72nd Ave S.</t>
  </si>
  <si>
    <t>Kyocera Document Solutions NY Metro</t>
  </si>
  <si>
    <t>https://www.kyoceraduplitron.com</t>
  </si>
  <si>
    <t>266 W 37th St. 23rd Floor</t>
  </si>
  <si>
    <t xml:space="preserve">Kyocera Document Solutions of Northern California </t>
  </si>
  <si>
    <t>https://www.kyoceradiscovery.com</t>
  </si>
  <si>
    <t>1269 Corporate Center Pkwy.</t>
  </si>
  <si>
    <t>Santa Rosa</t>
  </si>
  <si>
    <t>Kyocera Document Solutions Southeast</t>
  </si>
  <si>
    <t>https://www.kyoceraegp.com</t>
  </si>
  <si>
    <t>3401 WD Judge Dr Suite 140</t>
  </si>
  <si>
    <t>Kyocera Document Solutions Southwest</t>
  </si>
  <si>
    <t>https://www.kyoceranevill.com</t>
  </si>
  <si>
    <t>2825 Story Rd W</t>
  </si>
  <si>
    <t>Irving</t>
  </si>
  <si>
    <t>Kyocera Document Solutions West, LLC.</t>
  </si>
  <si>
    <t>https://usa.kyoceradocumentsolutions.com</t>
  </si>
  <si>
    <t>14101 Alton Parkway</t>
  </si>
  <si>
    <t>Irvine</t>
  </si>
  <si>
    <t xml:space="preserve">KyoceraWest </t>
  </si>
  <si>
    <t>https://ca.kyoceradocumentsolutions.com/en/home.html</t>
  </si>
  <si>
    <t xml:space="preserve">118-21300 Gordon Way </t>
  </si>
  <si>
    <t>Richmond</t>
  </si>
  <si>
    <t>Lake Business Products, Inc.</t>
  </si>
  <si>
    <t>http://www.lakebusinessproducts.com</t>
  </si>
  <si>
    <t>653 Miner Rd</t>
  </si>
  <si>
    <t>Highland Heights</t>
  </si>
  <si>
    <t>Lakeland Office Systems, Inc</t>
  </si>
  <si>
    <t>http://www.lakelandoffice.com</t>
  </si>
  <si>
    <t>10550 Hwy 69 South</t>
  </si>
  <si>
    <t>Lang Company</t>
  </si>
  <si>
    <t>http://www.langcompany.com</t>
  </si>
  <si>
    <t>540 South 13th Street</t>
  </si>
  <si>
    <t>Laser Line Inc.</t>
  </si>
  <si>
    <t>http://www.amalaserline.com</t>
  </si>
  <si>
    <t>7146 Montevideo Road</t>
  </si>
  <si>
    <t>Jessup</t>
  </si>
  <si>
    <t>LaserCycle USA</t>
  </si>
  <si>
    <t>http://www.lasercycleusa.com</t>
  </si>
  <si>
    <t>528 Taylor Avenue</t>
  </si>
  <si>
    <t>Laserfax</t>
  </si>
  <si>
    <t>http://www.laserfax.com</t>
  </si>
  <si>
    <t>2410 W. Thomas Road</t>
  </si>
  <si>
    <t>Lasers Resource</t>
  </si>
  <si>
    <t>http://www.lasersresource.com/</t>
  </si>
  <si>
    <t>4775 40th St SE</t>
  </si>
  <si>
    <t>LDI 2</t>
  </si>
  <si>
    <t>http://www.myldi.com</t>
  </si>
  <si>
    <t xml:space="preserve">2545 North Ontario St. </t>
  </si>
  <si>
    <t>LDI 3 - Kota</t>
  </si>
  <si>
    <t>6 Armstrong Road</t>
  </si>
  <si>
    <t>Shelton</t>
  </si>
  <si>
    <t>LDI Connect</t>
  </si>
  <si>
    <t>50 Jericho Quadrangle</t>
  </si>
  <si>
    <t>Jericho</t>
  </si>
  <si>
    <t>Les Olson Company</t>
  </si>
  <si>
    <t>http://www.lesolson.com</t>
  </si>
  <si>
    <t>3244 South 300 West</t>
  </si>
  <si>
    <t>Lewan &amp; Associates - LEW (a Xerox Co.)</t>
  </si>
  <si>
    <t>www.lewan.com</t>
  </si>
  <si>
    <t>1400 S Colorado Blvd</t>
  </si>
  <si>
    <t>Liberty Business Systems</t>
  </si>
  <si>
    <t>http://www.libertybusiness.com</t>
  </si>
  <si>
    <t>3429 Interstate Blvd.</t>
  </si>
  <si>
    <t>Fargo</t>
  </si>
  <si>
    <t>Lineage</t>
  </si>
  <si>
    <t>https://trustlineage.com</t>
  </si>
  <si>
    <t>385 North French Road</t>
  </si>
  <si>
    <t>Amherst</t>
  </si>
  <si>
    <t>Lineage - AR</t>
  </si>
  <si>
    <t>5001 Northshore Lane</t>
  </si>
  <si>
    <t>North Little Rock</t>
  </si>
  <si>
    <t>Lineage - KS</t>
  </si>
  <si>
    <t>http://www.trustlineage.com</t>
  </si>
  <si>
    <t>8208 Nieman Rd.</t>
  </si>
  <si>
    <t>Lineage - NC</t>
  </si>
  <si>
    <t>1629 Cross Beam Drive</t>
  </si>
  <si>
    <t>Charlotte</t>
  </si>
  <si>
    <t>Lioce Group (TLG)</t>
  </si>
  <si>
    <t>http://www.liocegroup.com</t>
  </si>
  <si>
    <t>2950 Drake Avenue</t>
  </si>
  <si>
    <t>Huntsville</t>
  </si>
  <si>
    <t>Loffler Companies, Inc.</t>
  </si>
  <si>
    <t>http://www.loffler.com</t>
  </si>
  <si>
    <t>1101 East 78th St. # 200</t>
  </si>
  <si>
    <t>Logan Business Machines</t>
  </si>
  <si>
    <t>https://www.loganbusinessmachines.com</t>
  </si>
  <si>
    <t>417B NE US 24 HWY</t>
  </si>
  <si>
    <t>Lowerys</t>
  </si>
  <si>
    <t>https://www.lowerys.com/</t>
  </si>
  <si>
    <t>Canada East</t>
  </si>
  <si>
    <t>540 Central Avenue</t>
  </si>
  <si>
    <t>Thunder Bay</t>
  </si>
  <si>
    <t>Managed Business Solutions</t>
  </si>
  <si>
    <t>www.metrombs.com</t>
  </si>
  <si>
    <t>1216-22 Kennedy Blvd.</t>
  </si>
  <si>
    <t>Bayonne</t>
  </si>
  <si>
    <t>Managed Solutions Group</t>
  </si>
  <si>
    <t>https://www.managedsolutionsgroup.com</t>
  </si>
  <si>
    <t>120 Bryant Street</t>
  </si>
  <si>
    <t>Dubuque</t>
  </si>
  <si>
    <t>ManagedPrint</t>
  </si>
  <si>
    <t>http://www.lpmpinc.com</t>
  </si>
  <si>
    <t>3038 McNaughton Drive</t>
  </si>
  <si>
    <t>Marco</t>
  </si>
  <si>
    <t>http://marconet.com</t>
  </si>
  <si>
    <t>4510 Heatherwood Rd</t>
  </si>
  <si>
    <t>St. Cloud</t>
  </si>
  <si>
    <t>Martin Whalen Office Solutions</t>
  </si>
  <si>
    <t>http://www.mwos.com</t>
  </si>
  <si>
    <t>148 N. Kinzie Ave.</t>
  </si>
  <si>
    <t>Bradley</t>
  </si>
  <si>
    <t>Matthijssen Business Systems</t>
  </si>
  <si>
    <t>http://mattnynj.com</t>
  </si>
  <si>
    <t>57 West 38th Street 12th Floor</t>
  </si>
  <si>
    <t>MBM Technology Solutions</t>
  </si>
  <si>
    <t>https://www.mbmsolutions.com</t>
  </si>
  <si>
    <t xml:space="preserve"> 375 Robbins Drive</t>
  </si>
  <si>
    <t>MBS Business Systems</t>
  </si>
  <si>
    <t>https://mbsworks.com/</t>
  </si>
  <si>
    <t>325 Victor St. Suite A</t>
  </si>
  <si>
    <t>Salinas</t>
  </si>
  <si>
    <t>McCrimon's Office Systems</t>
  </si>
  <si>
    <t>www.moscopier.com</t>
  </si>
  <si>
    <t>111 Court St SE</t>
  </si>
  <si>
    <t>Live Oak</t>
  </si>
  <si>
    <t>MCS Services, Inc.</t>
  </si>
  <si>
    <t>www.mcspro.com</t>
  </si>
  <si>
    <t>8101 Cessna Ave.</t>
  </si>
  <si>
    <t>Gaithersburg</t>
  </si>
  <si>
    <t>Meridian Imaging Solutions</t>
  </si>
  <si>
    <t>http://www.meridian-imaging.com</t>
  </si>
  <si>
    <t>1595 Spring Hill Drive, Suite 450</t>
  </si>
  <si>
    <t>Vienna</t>
  </si>
  <si>
    <t>Metro Sales, Inc</t>
  </si>
  <si>
    <t>www.metrosales.com</t>
  </si>
  <si>
    <t>1620 East 78th Street</t>
  </si>
  <si>
    <t>Michigan Office Solutions (MOS)</t>
  </si>
  <si>
    <t>www.mos-xerox.com</t>
  </si>
  <si>
    <t>2859 Walkent Dr. NW</t>
  </si>
  <si>
    <t>Midwest Office Automation</t>
  </si>
  <si>
    <t>http://www.moasolutions.com</t>
  </si>
  <si>
    <t>9305 H Court</t>
  </si>
  <si>
    <t>Mike Collins &amp; Associates - MCA</t>
  </si>
  <si>
    <t>http://www.mcollins.com</t>
  </si>
  <si>
    <t>6048 CENTURY OAKS DRIVE</t>
  </si>
  <si>
    <t>Chattanooga</t>
  </si>
  <si>
    <t>Miller Company</t>
  </si>
  <si>
    <t>http://www.millermakesitwork.com/</t>
  </si>
  <si>
    <t>11470 Bluegrass Parkway</t>
  </si>
  <si>
    <t>MMIT Document Solutions</t>
  </si>
  <si>
    <t>http://www.mmitiowa.com/</t>
  </si>
  <si>
    <t>4201 NW Urbandale Drive</t>
  </si>
  <si>
    <t>Urbandale</t>
  </si>
  <si>
    <t>Modern Business Machines - MBM (a Xerox Co.)</t>
  </si>
  <si>
    <t>http://mbm360.com</t>
  </si>
  <si>
    <t>620 North Lynndale Drive</t>
  </si>
  <si>
    <t>Appleton</t>
  </si>
  <si>
    <t>Modern Impressions</t>
  </si>
  <si>
    <t>http://www.modernimpressions.com</t>
  </si>
  <si>
    <t>256 Moose Road</t>
  </si>
  <si>
    <t>Kannapolis</t>
  </si>
  <si>
    <t>Modern Office Methods - MOM</t>
  </si>
  <si>
    <t>http://www.momnet.com</t>
  </si>
  <si>
    <t>4747 Lake Forest Drive</t>
  </si>
  <si>
    <t>Moebiz</t>
  </si>
  <si>
    <t>https://moebiz.biz/</t>
  </si>
  <si>
    <t>2318 Armand Connector</t>
  </si>
  <si>
    <t>Morris Business Solutions</t>
  </si>
  <si>
    <t>http://www.morrisbusiness.com/</t>
  </si>
  <si>
    <t>155 Commons Way</t>
  </si>
  <si>
    <t>MRC - A Xerox Company</t>
  </si>
  <si>
    <t>http://www.mrc360.com/</t>
  </si>
  <si>
    <t>5657 Copley Drive</t>
  </si>
  <si>
    <t>MSA, Inc.</t>
  </si>
  <si>
    <t>http://msadigital.com/</t>
  </si>
  <si>
    <t>410 Spring Street</t>
  </si>
  <si>
    <t>MT Business Technologies - A Xerox Co.</t>
  </si>
  <si>
    <t>http://www.mtbt.com</t>
  </si>
  <si>
    <t>1150 National Pkwy</t>
  </si>
  <si>
    <t>Mansfield</t>
  </si>
  <si>
    <t>Multitech Office Machines</t>
  </si>
  <si>
    <t>http://www.multitechofficemachines.com/</t>
  </si>
  <si>
    <t>1600 Shortcut Hwy</t>
  </si>
  <si>
    <t>Slidell</t>
  </si>
  <si>
    <t>National Business Technologies</t>
  </si>
  <si>
    <t>http://national1927.com</t>
  </si>
  <si>
    <t>505 Bradford Street</t>
  </si>
  <si>
    <t>Albany</t>
  </si>
  <si>
    <t>Nauticon Office Solutions</t>
  </si>
  <si>
    <t>http://www.nauticon.com</t>
  </si>
  <si>
    <t>15878 Gaither Drive</t>
  </si>
  <si>
    <t>NBM, Inc.</t>
  </si>
  <si>
    <t>http://www.nbminc.com</t>
  </si>
  <si>
    <t>24 Terry Avenue</t>
  </si>
  <si>
    <t>Burlington</t>
  </si>
  <si>
    <t>NECS, Inc.</t>
  </si>
  <si>
    <t>https://necsoffice.com</t>
  </si>
  <si>
    <t>39 Sixth Road</t>
  </si>
  <si>
    <t>Woburn</t>
  </si>
  <si>
    <t>New York Business Systems</t>
  </si>
  <si>
    <t>http://www.nybs.com/</t>
  </si>
  <si>
    <t>150 Fulton Avenue,</t>
  </si>
  <si>
    <t>Garden City Park</t>
  </si>
  <si>
    <t>NextGen Automation</t>
  </si>
  <si>
    <t>www.digitalconnection.ca</t>
  </si>
  <si>
    <t>4809 -50 Ave, SK</t>
  </si>
  <si>
    <t>Loydminster, Alberta</t>
  </si>
  <si>
    <t>North American Office Solutions</t>
  </si>
  <si>
    <t>http://www.naofficesolutions.com</t>
  </si>
  <si>
    <t>6314 Kingspointe Pkwy, Suite 7</t>
  </si>
  <si>
    <t>NorthShore Business Technology</t>
  </si>
  <si>
    <t>http://www.nsbt.com</t>
  </si>
  <si>
    <t>9114 58th Place # 100</t>
  </si>
  <si>
    <t>Kenosha</t>
  </si>
  <si>
    <t>Northwest Group</t>
  </si>
  <si>
    <t>www.ctx-xerox.com</t>
  </si>
  <si>
    <t>16655 SW 72nd Avenue #800</t>
  </si>
  <si>
    <t>OR</t>
  </si>
  <si>
    <t>Novatech, Inc.</t>
  </si>
  <si>
    <t>https://www.novatech.net/</t>
  </si>
  <si>
    <t>4106 Charlotte Avenue</t>
  </si>
  <si>
    <t>Memphis</t>
  </si>
  <si>
    <t>NuSource Financial Inc.</t>
  </si>
  <si>
    <t>http://www.nusourcefinancial.com</t>
  </si>
  <si>
    <t>9749 Hamilton Road</t>
  </si>
  <si>
    <t>Eden Prairie</t>
  </si>
  <si>
    <t>Oasys Inc.</t>
  </si>
  <si>
    <t>https://www.oasysinc.com</t>
  </si>
  <si>
    <t>1575 Port Drive</t>
  </si>
  <si>
    <t>Office Interiors</t>
  </si>
  <si>
    <t>http://www.officeinteriors.ca</t>
  </si>
  <si>
    <t>200 – 2 Ralston Ave.</t>
  </si>
  <si>
    <t>Dartmouth</t>
  </si>
  <si>
    <t>Office Systems</t>
  </si>
  <si>
    <t>https://www.officesystemstx.com/</t>
  </si>
  <si>
    <t>110 N. Main Street</t>
  </si>
  <si>
    <t>Victoria</t>
  </si>
  <si>
    <t>Office Systems Company</t>
  </si>
  <si>
    <t>http://www.officesystemsco.com</t>
  </si>
  <si>
    <t>308 Iowa Street</t>
  </si>
  <si>
    <t>Sioux City</t>
  </si>
  <si>
    <t>Office Systems of Texas</t>
  </si>
  <si>
    <t>http://www.osot.com</t>
  </si>
  <si>
    <t>104 Lockhaven Drive</t>
  </si>
  <si>
    <t>Office Systems of Vermont</t>
  </si>
  <si>
    <t>www.osvcopiers.com</t>
  </si>
  <si>
    <t>131 South Main Street</t>
  </si>
  <si>
    <t>Barre</t>
  </si>
  <si>
    <t>VT</t>
  </si>
  <si>
    <t>Office Technologies</t>
  </si>
  <si>
    <t>www.myofficetechnologies.com</t>
  </si>
  <si>
    <t>515 Farmington Avenue</t>
  </si>
  <si>
    <t>Pottstown</t>
  </si>
  <si>
    <t>Office1 (CA)</t>
  </si>
  <si>
    <t>https://www.office1.com/</t>
  </si>
  <si>
    <t>720 S 4th St</t>
  </si>
  <si>
    <t>Office1 (CA) Form. OneSource Office Systems</t>
  </si>
  <si>
    <t>www.OneSource-Office.com</t>
  </si>
  <si>
    <t>2154 Paragon Drive</t>
  </si>
  <si>
    <t>San Jose</t>
  </si>
  <si>
    <t>Office1 (NV)</t>
  </si>
  <si>
    <t>www.goaos.com</t>
  </si>
  <si>
    <t>Offix</t>
  </si>
  <si>
    <t>http://www.offix.com</t>
  </si>
  <si>
    <t>13525 Wellington Center Circle</t>
  </si>
  <si>
    <t>OMNI Business Systems</t>
  </si>
  <si>
    <t>www.omnibsi.com</t>
  </si>
  <si>
    <t>2850 Eisenhower Ave, Suite L400/L500</t>
  </si>
  <si>
    <t>Alexandria</t>
  </si>
  <si>
    <t>On Demand Houston</t>
  </si>
  <si>
    <t>http://www.ondemandhouston.com</t>
  </si>
  <si>
    <t>5821 Southwest Freeway</t>
  </si>
  <si>
    <t>OneSOURCE Managed Services</t>
  </si>
  <si>
    <t>http://www.youronesource.com</t>
  </si>
  <si>
    <t>33 N. Meridian</t>
  </si>
  <si>
    <t>Pearson-Kelly Technology</t>
  </si>
  <si>
    <t>https://www.pearsonkelly.com</t>
  </si>
  <si>
    <t>2013 West Woodland</t>
  </si>
  <si>
    <t>Perry proTECH Inc.</t>
  </si>
  <si>
    <t>https://www.perryprotech.com</t>
  </si>
  <si>
    <t>265 Commerce Pkwy</t>
  </si>
  <si>
    <t>Lima</t>
  </si>
  <si>
    <t>Phillips Office Solutions</t>
  </si>
  <si>
    <t>www.buyphillips.com</t>
  </si>
  <si>
    <t>501 Fulling Mill Road</t>
  </si>
  <si>
    <t>Platinum Copier Solutions</t>
  </si>
  <si>
    <t>www.platinumcopiers.com</t>
  </si>
  <si>
    <t>3930 FM 1960 Road East</t>
  </si>
  <si>
    <t>Humble</t>
  </si>
  <si>
    <t>Pollock Company</t>
  </si>
  <si>
    <t>http://www.pollockcompany.com</t>
  </si>
  <si>
    <t>1711 Central Avenue</t>
  </si>
  <si>
    <t>Augusta</t>
  </si>
  <si>
    <t>Precision Copy Products</t>
  </si>
  <si>
    <t>www.precopy.com</t>
  </si>
  <si>
    <t>600 State Street</t>
  </si>
  <si>
    <t>Clairton</t>
  </si>
  <si>
    <t>Precision Duplicating Solutions</t>
  </si>
  <si>
    <t>http://pdscopiers.com/wp/</t>
  </si>
  <si>
    <t>38 Sallys Branch Road</t>
  </si>
  <si>
    <t>London</t>
  </si>
  <si>
    <t>Preferred Business Systems - PBS</t>
  </si>
  <si>
    <t>www.pbscompany.com</t>
  </si>
  <si>
    <t>20 Leslie Court</t>
  </si>
  <si>
    <t>Whippany</t>
  </si>
  <si>
    <t>Preferred Business Systems LLC</t>
  </si>
  <si>
    <t>http://www.pbscopy.com</t>
  </si>
  <si>
    <t>5334 E. 46th Street</t>
  </si>
  <si>
    <t>Preferred Office Technologies</t>
  </si>
  <si>
    <t>https://www.preferred-office.com</t>
  </si>
  <si>
    <t>319 South 9th Street</t>
  </si>
  <si>
    <t>Fort Smith</t>
  </si>
  <si>
    <t>PrinterWorks West</t>
  </si>
  <si>
    <t>http://www.printerworkswest.com</t>
  </si>
  <si>
    <t>111 Forge Road SE</t>
  </si>
  <si>
    <t>Calgary AB</t>
  </si>
  <si>
    <t>Prism Office Systems</t>
  </si>
  <si>
    <t>https://prismofficesolutions.com</t>
  </si>
  <si>
    <t>75 School Ground Rd</t>
  </si>
  <si>
    <t>Branford</t>
  </si>
  <si>
    <t>Professional Business Systems, Inc.</t>
  </si>
  <si>
    <t>http://www.pbsteam.com</t>
  </si>
  <si>
    <t>2003 S 52nd Street, Suite 1B</t>
  </si>
  <si>
    <t>Rogers</t>
  </si>
  <si>
    <t>Professional Document Products</t>
  </si>
  <si>
    <t>http://www.pdplv.com</t>
  </si>
  <si>
    <t>3371 W. Oquendo Rd.</t>
  </si>
  <si>
    <t>ProServ Business Systems Inc</t>
  </si>
  <si>
    <t>http://www.goproserv.com</t>
  </si>
  <si>
    <t>3920 Pettis Road</t>
  </si>
  <si>
    <t>St Joseph</t>
  </si>
  <si>
    <t>ProSource</t>
  </si>
  <si>
    <t>http://www.totalprosource.com</t>
  </si>
  <si>
    <t>4720 Glendale Milford Rd.</t>
  </si>
  <si>
    <t>Prosource Fitness Equipment</t>
  </si>
  <si>
    <t>https://www.prosourcefitness.com/</t>
  </si>
  <si>
    <t>6330 Mt Herman Road</t>
  </si>
  <si>
    <t>Proven IT</t>
  </si>
  <si>
    <t>https://www.provenit.com</t>
  </si>
  <si>
    <t>18450 Crossing Drive</t>
  </si>
  <si>
    <t>Tinley Park</t>
  </si>
  <si>
    <t>Pure Water Technology of WNY</t>
  </si>
  <si>
    <t>https://purewaterwny.com</t>
  </si>
  <si>
    <t>316 Seneca Street</t>
  </si>
  <si>
    <t>Buffalo</t>
  </si>
  <si>
    <t>Quality Business Solutions</t>
  </si>
  <si>
    <t>www.copyquality.com</t>
  </si>
  <si>
    <t>9525 Harford Road</t>
  </si>
  <si>
    <t>Quality Data Systems (QDS)</t>
  </si>
  <si>
    <t>www.qualitydatasystems.com</t>
  </si>
  <si>
    <t>8655 Crown Crescent Ct</t>
  </si>
  <si>
    <t>Qualpath, Inc.</t>
  </si>
  <si>
    <t>www.qualpath.com</t>
  </si>
  <si>
    <t>4613 N University Dr</t>
  </si>
  <si>
    <t>Coral Springs</t>
  </si>
  <si>
    <t>Quantum Technologies</t>
  </si>
  <si>
    <t>http://www.qtods.com</t>
  </si>
  <si>
    <t>1532 Fenpark Dr</t>
  </si>
  <si>
    <t>Fenton</t>
  </si>
  <si>
    <t>Rabbit Office Automation</t>
  </si>
  <si>
    <t>http://www.rabbitoa.com/contact/</t>
  </si>
  <si>
    <t>904 Weddell Court</t>
  </si>
  <si>
    <t>Sunnyvale</t>
  </si>
  <si>
    <t>Radiophone</t>
  </si>
  <si>
    <t>https://www.radiophone.com</t>
  </si>
  <si>
    <t>534 W. Walnut Street</t>
  </si>
  <si>
    <t>Ray Morgan Company - RMC</t>
  </si>
  <si>
    <t>http://www.raymorgan.com</t>
  </si>
  <si>
    <t>3131 Esplanade</t>
  </si>
  <si>
    <t>Chico</t>
  </si>
  <si>
    <t>Repeat Business Systems</t>
  </si>
  <si>
    <t>https://www.rbs-usa.com/</t>
  </si>
  <si>
    <t>4 Fritz Blvd.</t>
  </si>
  <si>
    <t>Revolution Office</t>
  </si>
  <si>
    <t>http://revolutionoffice.com</t>
  </si>
  <si>
    <t>9043 Lurline Avenue</t>
  </si>
  <si>
    <t>Chatsworth</t>
  </si>
  <si>
    <t>RGO Technologies Inc.</t>
  </si>
  <si>
    <t>https://technologies.rgo.ca</t>
  </si>
  <si>
    <t xml:space="preserve">#100, 229 - 33 Street NE </t>
  </si>
  <si>
    <t>Calgary, Alberta</t>
  </si>
  <si>
    <t>Rhyme Business Products, LLC</t>
  </si>
  <si>
    <t>www.rhymebiz.com</t>
  </si>
  <si>
    <t>N6832 Hwy 51 S</t>
  </si>
  <si>
    <t>Rite Technology</t>
  </si>
  <si>
    <t>https://ritefl.com</t>
  </si>
  <si>
    <t>1744 Independence Blvd</t>
  </si>
  <si>
    <t>Sarasota</t>
  </si>
  <si>
    <t>RJ Young Company</t>
  </si>
  <si>
    <t>http://www.rjyoung.com</t>
  </si>
  <si>
    <t>730 Freeland Station Rd</t>
  </si>
  <si>
    <t>RK Black</t>
  </si>
  <si>
    <t>http://www.rkblack.com</t>
  </si>
  <si>
    <t>4000 NW 39th St.</t>
  </si>
  <si>
    <t>RK Dixon - A Xerox Company</t>
  </si>
  <si>
    <t>https://rkdixon.com</t>
  </si>
  <si>
    <t>5700 Utica Ridge Road</t>
  </si>
  <si>
    <t>Davenport</t>
  </si>
  <si>
    <t>RKD (Laser Resources)</t>
  </si>
  <si>
    <t>http://www.rkdixon.com</t>
  </si>
  <si>
    <t>Ross Imaging</t>
  </si>
  <si>
    <t>www.rossimaginginc.com</t>
  </si>
  <si>
    <t>1406 N 25th St</t>
  </si>
  <si>
    <t>Sheboygan</t>
  </si>
  <si>
    <t>Rothwell Document Solutions</t>
  </si>
  <si>
    <t>http://www.rothwelldocumentsolutions.com</t>
  </si>
  <si>
    <t>590 Hannum Avenue</t>
  </si>
  <si>
    <t>RPG Squarefoot Solutions</t>
  </si>
  <si>
    <t>http://www.rpg.com</t>
  </si>
  <si>
    <t>8306 Patuxent Range Rd. Suite 115</t>
  </si>
  <si>
    <t>Rumbles Inc</t>
  </si>
  <si>
    <t>https://www.kyocerarumbles.com</t>
  </si>
  <si>
    <t xml:space="preserve">1319 West Jackson Street </t>
  </si>
  <si>
    <t>Thomasville</t>
  </si>
  <si>
    <t>Ryan Business Systems</t>
  </si>
  <si>
    <t>http://www.ryanbusiness.com</t>
  </si>
  <si>
    <t>455 Governors Hwy</t>
  </si>
  <si>
    <t>South Windsor</t>
  </si>
  <si>
    <t>SaraMana Business Solutions</t>
  </si>
  <si>
    <t>www.saramana.com</t>
  </si>
  <si>
    <t>1618 Barber Rd</t>
  </si>
  <si>
    <t>Saxon Business Systems</t>
  </si>
  <si>
    <t>www.saxon.net</t>
  </si>
  <si>
    <t>14025 NW 60 Avenue</t>
  </si>
  <si>
    <t>Miami Lakes</t>
  </si>
  <si>
    <t>SBM Business Equipment</t>
  </si>
  <si>
    <t>http://www.callsbm.com</t>
  </si>
  <si>
    <t>501 Locust Street</t>
  </si>
  <si>
    <t>Scheffer's Office Solutions</t>
  </si>
  <si>
    <t>https://www.scheffersoffice.com/</t>
  </si>
  <si>
    <t>1558 State Highway H</t>
  </si>
  <si>
    <t>Sikeston</t>
  </si>
  <si>
    <t>Scott Technology Group</t>
  </si>
  <si>
    <t>http://www.scottsoffice.com</t>
  </si>
  <si>
    <t>100 Professional Center Drive</t>
  </si>
  <si>
    <t>Rohnert Park</t>
  </si>
  <si>
    <t>Seamless Solutions</t>
  </si>
  <si>
    <t>http://www.seamlesssolutions.com</t>
  </si>
  <si>
    <t>7786 Blankenship</t>
  </si>
  <si>
    <t>Seminole Office Solutions - SOS</t>
  </si>
  <si>
    <t>https://www.sosfla.com/</t>
  </si>
  <si>
    <t>762 Big Tree Dr.</t>
  </si>
  <si>
    <t>Longwood</t>
  </si>
  <si>
    <t>Shamrock Office Solutions, Inc.</t>
  </si>
  <si>
    <t>http://www.shamrockoffice.com</t>
  </si>
  <si>
    <t>6908 Sierra Court, Suite A</t>
  </si>
  <si>
    <t>Dublin</t>
  </si>
  <si>
    <t>Shore Business Solutions</t>
  </si>
  <si>
    <t>http://shore-biz.com</t>
  </si>
  <si>
    <t>1720 Route 34</t>
  </si>
  <si>
    <t>Wall</t>
  </si>
  <si>
    <t>Sissine's Office Systems</t>
  </si>
  <si>
    <t>http://www.sissines.com</t>
  </si>
  <si>
    <t>6123 Phillips Hwy</t>
  </si>
  <si>
    <t>Jacksonville</t>
  </si>
  <si>
    <t>Skelton Business Equipment</t>
  </si>
  <si>
    <t>https://equipmybiz.com</t>
  </si>
  <si>
    <t xml:space="preserve">901 W. Main St. </t>
  </si>
  <si>
    <t>Tomball</t>
  </si>
  <si>
    <t>Skillern’s Business Systems</t>
  </si>
  <si>
    <t>http://www.skillerns.com/</t>
  </si>
  <si>
    <t>1604 Grande Blvd</t>
  </si>
  <si>
    <t>Smart Technologies</t>
  </si>
  <si>
    <t>https://smarttechfl.com</t>
  </si>
  <si>
    <t xml:space="preserve">771 Fentress Blvd. </t>
  </si>
  <si>
    <t>Daytona Beach</t>
  </si>
  <si>
    <t>SmartPrint</t>
  </si>
  <si>
    <t>https://smartprint.com/</t>
  </si>
  <si>
    <t>161 Alden Road</t>
  </si>
  <si>
    <t>Markham</t>
  </si>
  <si>
    <t>Smile Business Products</t>
  </si>
  <si>
    <t>www.smilebpi.com</t>
  </si>
  <si>
    <t>4525 Auburn Blvd</t>
  </si>
  <si>
    <t>SoCal Office Technologies</t>
  </si>
  <si>
    <t>www.socal-office.com</t>
  </si>
  <si>
    <t>5700 Warland Drive</t>
  </si>
  <si>
    <t>Cypress</t>
  </si>
  <si>
    <t>Solution One</t>
  </si>
  <si>
    <t>http://www.solutiononenow.com</t>
  </si>
  <si>
    <t>7407 O Street</t>
  </si>
  <si>
    <t>Lincoln</t>
  </si>
  <si>
    <t xml:space="preserve">Solutions d'Affaires de la Capitale Inc. </t>
  </si>
  <si>
    <t>http://sacquebec.ca</t>
  </si>
  <si>
    <t>445 Ave St-Jean-Baptiste, Bur. 250</t>
  </si>
  <si>
    <t>Quebec City</t>
  </si>
  <si>
    <t>South Coast Copy Systems</t>
  </si>
  <si>
    <t>http://www.gosccs.com</t>
  </si>
  <si>
    <t>6625 Nancy Ridge Drive</t>
  </si>
  <si>
    <t>Southwest Copy Systems</t>
  </si>
  <si>
    <t>http://www.southwestcopy.com</t>
  </si>
  <si>
    <t>4545 McLeod Road NE</t>
  </si>
  <si>
    <t>Southwest Office Systems, Inc.</t>
  </si>
  <si>
    <t>http://www.sostexas.com</t>
  </si>
  <si>
    <t>13960 Trinity Blvd.</t>
  </si>
  <si>
    <t>Euless</t>
  </si>
  <si>
    <t>Spectrum Technologies</t>
  </si>
  <si>
    <t>http://www.spectrumimaging.net</t>
  </si>
  <si>
    <t>5900 Gateway East</t>
  </si>
  <si>
    <t>EL Paso</t>
  </si>
  <si>
    <t>Standard Business Systems</t>
  </si>
  <si>
    <t>www.standardbusiness.com</t>
  </si>
  <si>
    <t>1300 Westpark Dr. Ste 7</t>
  </si>
  <si>
    <t>Standard Digital Imaging, Inc. SDI</t>
  </si>
  <si>
    <t>www.StandarDigital.com</t>
  </si>
  <si>
    <t>1370 Industrial Blvd.</t>
  </si>
  <si>
    <t>Southampton</t>
  </si>
  <si>
    <t>Standard Office Systems of Atlanta</t>
  </si>
  <si>
    <t>http://www.soscanhelp.com</t>
  </si>
  <si>
    <t>2475 Meadowbrook Parkway</t>
  </si>
  <si>
    <t>Standard Office Systems of Atlanta - Capital</t>
  </si>
  <si>
    <t>Standard Office Systems of Atlanta - Newnan</t>
  </si>
  <si>
    <t>Atlanta</t>
  </si>
  <si>
    <t>Standley Systems</t>
  </si>
  <si>
    <t>http://www.standleys.com</t>
  </si>
  <si>
    <t>528 W. Iowa</t>
  </si>
  <si>
    <t>Chickasha</t>
  </si>
  <si>
    <t>Star Graphics Sharp</t>
  </si>
  <si>
    <t>http://www.stargraphicsinc.com</t>
  </si>
  <si>
    <t>4785 Eastex Freeway</t>
  </si>
  <si>
    <t>Beaumont</t>
  </si>
  <si>
    <t>Stargel Office Solutions</t>
  </si>
  <si>
    <t>http://www.stargel.com/</t>
  </si>
  <si>
    <t>4700 Blalock RD</t>
  </si>
  <si>
    <t>Stewart - A Xerox Company</t>
  </si>
  <si>
    <t>http://www.stewartxerox.com</t>
  </si>
  <si>
    <t>6000 Irwin road</t>
  </si>
  <si>
    <t>Mount Laurel</t>
  </si>
  <si>
    <t>Stewart Of Alabama - STO (a Xerox Co.)</t>
  </si>
  <si>
    <t>http://www.stewartal.com</t>
  </si>
  <si>
    <t>4000 Colonnade Parkway</t>
  </si>
  <si>
    <t>Birmingham</t>
  </si>
  <si>
    <t>Stewart Organization</t>
  </si>
  <si>
    <t>http://www.stewartorg.com</t>
  </si>
  <si>
    <t>2300 Gateway Drive</t>
  </si>
  <si>
    <t>STG</t>
  </si>
  <si>
    <t>Stone's Office Equipment</t>
  </si>
  <si>
    <t>http://www.stonesoffice.com/</t>
  </si>
  <si>
    <t>5604 West Broad St</t>
  </si>
  <si>
    <t>Stratix Systems</t>
  </si>
  <si>
    <t>http://www.stratixsystems.com</t>
  </si>
  <si>
    <t>450 Raritan Center Prkwy</t>
  </si>
  <si>
    <t>Edison</t>
  </si>
  <si>
    <t>Summit Business Systems Inc.</t>
  </si>
  <si>
    <t>http://www.summitokc.com</t>
  </si>
  <si>
    <t>500 Enterprise Drive</t>
  </si>
  <si>
    <t>Edmond</t>
  </si>
  <si>
    <t>Summit Business Systems Inc. (Mail)</t>
  </si>
  <si>
    <t>SumnerOne (North)</t>
  </si>
  <si>
    <t>http://sumnerone.com</t>
  </si>
  <si>
    <t>6717 Waldemar Ave</t>
  </si>
  <si>
    <t>Superior Document Solutions</t>
  </si>
  <si>
    <t>http://www.superiordocumentsolutions.com</t>
  </si>
  <si>
    <t>1925 Breckenridge Plaza, Suite 160</t>
  </si>
  <si>
    <t>Superior Office Solutions</t>
  </si>
  <si>
    <t>https://sosny.com</t>
  </si>
  <si>
    <t>49 West 37th Street</t>
  </si>
  <si>
    <t>Superior Office Systems, Inc.</t>
  </si>
  <si>
    <t>http://www.superiorofficenj.com/</t>
  </si>
  <si>
    <t>19 Gross Ave</t>
  </si>
  <si>
    <t>Systel Business Equipment Co Inc</t>
  </si>
  <si>
    <t>http://www.systeloa.com</t>
  </si>
  <si>
    <t>2604 Ft Bragg Rd</t>
  </si>
  <si>
    <t>Tascosa Office Machines Inc</t>
  </si>
  <si>
    <t>http://tascosaofficemachines.com</t>
  </si>
  <si>
    <t>1005 W. 8th St.</t>
  </si>
  <si>
    <t>Amarillo</t>
  </si>
  <si>
    <t>Technic Business Solutions Inc.</t>
  </si>
  <si>
    <t>http://www.technic.net</t>
  </si>
  <si>
    <t>72 Maxwell</t>
  </si>
  <si>
    <t>Technocom Business Systems Inc</t>
  </si>
  <si>
    <t>https://technocomusa.com/</t>
  </si>
  <si>
    <t>10714 Independence Pointe Pkwy.,</t>
  </si>
  <si>
    <t>The Office Technology Group</t>
  </si>
  <si>
    <t>https://www.theotg.com/</t>
  </si>
  <si>
    <t>8858 W. Schlinger Avenue</t>
  </si>
  <si>
    <t>Milwaukee</t>
  </si>
  <si>
    <t>The Office Works Inc</t>
  </si>
  <si>
    <t>http://theofficeworksinc.net</t>
  </si>
  <si>
    <t>45 Corporate Avenue</t>
  </si>
  <si>
    <t>Plainville</t>
  </si>
  <si>
    <t>The Wilson Group</t>
  </si>
  <si>
    <t>www.thewilsongroup.com</t>
  </si>
  <si>
    <t>147 Delta Drive</t>
  </si>
  <si>
    <t>Pittsburgh</t>
  </si>
  <si>
    <t>TLC Office Systems</t>
  </si>
  <si>
    <t>http://www.tlcofficesystems.com/</t>
  </si>
  <si>
    <t>8711 Fallbrook</t>
  </si>
  <si>
    <t>TML (a Xerox Co.)</t>
  </si>
  <si>
    <t>www.tml-xerox.com</t>
  </si>
  <si>
    <t>4151 Lafayette Center Drive, #100</t>
  </si>
  <si>
    <t>Chantilly</t>
  </si>
  <si>
    <t>Topp Business Solutions Inc</t>
  </si>
  <si>
    <t>www.toppcopy.com</t>
  </si>
  <si>
    <t>1110 Saginaw St.</t>
  </si>
  <si>
    <t>Scranton</t>
  </si>
  <si>
    <t xml:space="preserve">Toshiba Tec Canada Business Solutions Inc.  </t>
  </si>
  <si>
    <t>http://www.tbscanada.ca</t>
  </si>
  <si>
    <t>75 Tiverton Court,</t>
  </si>
  <si>
    <t>Total Document Solutions - TDS IT</t>
  </si>
  <si>
    <t>http://www.tdsit.com</t>
  </si>
  <si>
    <t>203 S. Bloomington Street</t>
  </si>
  <si>
    <t>Lowell</t>
  </si>
  <si>
    <t>Total Technology Solutions Group Inc.- TTSG</t>
  </si>
  <si>
    <t>https://ttsg.com/</t>
  </si>
  <si>
    <t>4525 Turnberry Drive</t>
  </si>
  <si>
    <t>Hanover Park</t>
  </si>
  <si>
    <t>TotalPrint, LLC (Branch of Dex Imaging)</t>
  </si>
  <si>
    <t>totalprint.com</t>
  </si>
  <si>
    <t>57 Willow St</t>
  </si>
  <si>
    <t>TPM, Inc.</t>
  </si>
  <si>
    <t>http://www.tpm.com</t>
  </si>
  <si>
    <t>1003 Laurens Road</t>
  </si>
  <si>
    <t>TSG - The Swenson Group</t>
  </si>
  <si>
    <t>http://www.tsgbt.com</t>
  </si>
  <si>
    <t>1410 Stealth St</t>
  </si>
  <si>
    <t>Livermore</t>
  </si>
  <si>
    <t>U.S. Business Systems, Inc.</t>
  </si>
  <si>
    <t>http://www.usbus.com</t>
  </si>
  <si>
    <t>3221 Southview Drive</t>
  </si>
  <si>
    <t>Elkhart</t>
  </si>
  <si>
    <t>UBEO</t>
  </si>
  <si>
    <t>http://ubeo.com</t>
  </si>
  <si>
    <t>401 E. Sonterra Blvd</t>
  </si>
  <si>
    <t>United Business Machines of WA Inc</t>
  </si>
  <si>
    <t>http://www.ubmofwa.com</t>
  </si>
  <si>
    <t>11050 118th Pine</t>
  </si>
  <si>
    <t>Kirkland</t>
  </si>
  <si>
    <t>United Business Systems</t>
  </si>
  <si>
    <t>www.ubswny.com</t>
  </si>
  <si>
    <t>United Business Systems Inc.</t>
  </si>
  <si>
    <t>http://www.ubscopy.com</t>
  </si>
  <si>
    <t>302 Rt. 46 East</t>
  </si>
  <si>
    <t>United Business Technologies - UBT</t>
  </si>
  <si>
    <t>http://www.ubti.com/</t>
  </si>
  <si>
    <t>2070 Chain Bridge Rd Ste 135</t>
  </si>
  <si>
    <t>United Office Systems - UOS</t>
  </si>
  <si>
    <t>http://www.unitedos.com/</t>
  </si>
  <si>
    <t>2121 Newmarket Parkway</t>
  </si>
  <si>
    <t>Uptime Resources, LLC</t>
  </si>
  <si>
    <t>http://www.uptimeresources.com</t>
  </si>
  <si>
    <t>497 Carolina Street</t>
  </si>
  <si>
    <t>US Imaging Solutions (part of Dex)</t>
  </si>
  <si>
    <t>http://www.usimagingsolutions.com</t>
  </si>
  <si>
    <t>2100 SW 71st Terrace</t>
  </si>
  <si>
    <t>Fort Lauderdale</t>
  </si>
  <si>
    <t>Usherwood Office Technology</t>
  </si>
  <si>
    <t>http://www.usherwood.com</t>
  </si>
  <si>
    <t>1005 West Fayette Street</t>
  </si>
  <si>
    <t>Syracuse</t>
  </si>
  <si>
    <t>UTEC</t>
  </si>
  <si>
    <t>http://utecit.com</t>
  </si>
  <si>
    <t>1995 Highland Drive</t>
  </si>
  <si>
    <t>Ann Arbor</t>
  </si>
  <si>
    <t>Valley Office Solutions</t>
  </si>
  <si>
    <t>www.valleyoffice.com</t>
  </si>
  <si>
    <t>8534 South Ave</t>
  </si>
  <si>
    <t>Youngstown</t>
  </si>
  <si>
    <t>Valley Office Systems</t>
  </si>
  <si>
    <t>https://www.valleyofficesystems.com</t>
  </si>
  <si>
    <t>2050 1st Street</t>
  </si>
  <si>
    <t>Idaho Falls</t>
  </si>
  <si>
    <t>Van Ausdall &amp; Farrar Inc.</t>
  </si>
  <si>
    <t>www.vanausdall.com</t>
  </si>
  <si>
    <t>6430 East 75th St.</t>
  </si>
  <si>
    <t>Verity Group</t>
  </si>
  <si>
    <t>http://www.verity-group.com</t>
  </si>
  <si>
    <t>885 E. Collins Blvd.,</t>
  </si>
  <si>
    <t>Richardson</t>
  </si>
  <si>
    <t>Viatek Services Pty Ltd</t>
  </si>
  <si>
    <t>https://viatek.com.au</t>
  </si>
  <si>
    <t>Level 1, 44 Gwynne Street</t>
  </si>
  <si>
    <t>Cremorne VIC</t>
  </si>
  <si>
    <t>Warehouse Direct Business Products and Services</t>
  </si>
  <si>
    <t>http://www.warehousedirect.com/</t>
  </si>
  <si>
    <t>2001 South Mount Prospect Road</t>
  </si>
  <si>
    <t>Des Plaines</t>
  </si>
  <si>
    <t>Watts Copy Systems, Inc.</t>
  </si>
  <si>
    <t>http://www.wattscopy.com</t>
  </si>
  <si>
    <t>2860 Stanton Ave.</t>
  </si>
  <si>
    <t>WBS Technologies</t>
  </si>
  <si>
    <t>https://www.wbsfla.com</t>
  </si>
  <si>
    <t>5555 Nob Hill Road</t>
  </si>
  <si>
    <t>Sunrise</t>
  </si>
  <si>
    <t>WCC Business Solutions</t>
  </si>
  <si>
    <t>http://www.westcoastcopiers.com</t>
  </si>
  <si>
    <t>11533 U.S. Hwy. 19 North</t>
  </si>
  <si>
    <t>Clearwater</t>
  </si>
  <si>
    <t>Welch Systems, Inc.</t>
  </si>
  <si>
    <t>http://www.welchsystems.com</t>
  </si>
  <si>
    <t>7206 N. Terra Vista Dr.</t>
  </si>
  <si>
    <t>Williams Office Equipment</t>
  </si>
  <si>
    <t>http://wmscopy.com</t>
  </si>
  <si>
    <t>766 Highway 280 E</t>
  </si>
  <si>
    <t>Americus</t>
  </si>
  <si>
    <t>Wizix Technology Group Inc.</t>
  </si>
  <si>
    <t>http://wizixtech.com</t>
  </si>
  <si>
    <t>2014 Taylor Road</t>
  </si>
  <si>
    <t>Roseville</t>
  </si>
  <si>
    <t>Woodburn Company</t>
  </si>
  <si>
    <t>http://www.woodburnco.com</t>
  </si>
  <si>
    <t>2815 Rockefeller Ave.</t>
  </si>
  <si>
    <t>Woodhull</t>
  </si>
  <si>
    <t>http://www.woodhullusa.com</t>
  </si>
  <si>
    <t>125 Commercial Way</t>
  </si>
  <si>
    <t>Springboro</t>
  </si>
  <si>
    <t>Word Systems, Inc.</t>
  </si>
  <si>
    <t>https://wsi-tech.com/</t>
  </si>
  <si>
    <t>9045 River Road</t>
  </si>
  <si>
    <t>XBS Digital</t>
  </si>
  <si>
    <t>www.xbsdigital.com</t>
  </si>
  <si>
    <t>790 North Dixie Hwy Suite #500</t>
  </si>
  <si>
    <t>Elizabethtown</t>
  </si>
  <si>
    <t>Xcel Office Solutions</t>
  </si>
  <si>
    <t>http://www.xceloffice.com/</t>
  </si>
  <si>
    <t>304 N. Meridian Ave #18</t>
  </si>
  <si>
    <t>Xerox Business Solutions Southwest</t>
  </si>
  <si>
    <t>https://southwest.xeroxbusinesssolutions.com/</t>
  </si>
  <si>
    <t>8200 IH 10 West #400</t>
  </si>
  <si>
    <t>XIT - A Xerox Company</t>
  </si>
  <si>
    <t>https://www.xerox.com/en-us</t>
  </si>
  <si>
    <t>3820 Northdale Blvd., Suite 200A</t>
  </si>
  <si>
    <t>XMC Inc.</t>
  </si>
  <si>
    <t>http://www.xmcinc.com</t>
  </si>
  <si>
    <t>7585 A.E. Beaty, Suite 101</t>
  </si>
  <si>
    <t>Bartlet</t>
  </si>
  <si>
    <t>Zeno Imaging</t>
  </si>
  <si>
    <t>https://www.zenoimaging.com</t>
  </si>
  <si>
    <t>10688 Haddington Drive</t>
  </si>
  <si>
    <t>Zeno Imaging-Dallas</t>
  </si>
  <si>
    <t>http://www.zenoimaging.com</t>
  </si>
  <si>
    <t>14320 Midway Road, Suite 100</t>
  </si>
  <si>
    <t>Farmers Branch</t>
  </si>
  <si>
    <t>Zeno Office Solutions</t>
  </si>
  <si>
    <t>www.zenotx.com</t>
  </si>
  <si>
    <t>5301 W Loop 250 N</t>
  </si>
  <si>
    <t>Zeno Office Solutions - a Xerox Co.</t>
  </si>
  <si>
    <t>http://www.ZenoSolutions.com</t>
  </si>
  <si>
    <t>8701 Florida Mining Blvd</t>
  </si>
  <si>
    <t>Zoom Imaging Solutions, Inc.</t>
  </si>
  <si>
    <t>http://www.zoomcopiers.com</t>
  </si>
  <si>
    <t>1326 North Market Blvd</t>
  </si>
  <si>
    <t>Time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</si>
</sst>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6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4.4" x14ac:dyDescent="0.55000000000000004"/>
  <cols>
    <col min="1" max="1" width="42.41796875" bestFit="1" customWidth="1"/>
    <col min="2" max="2" width="20.578125" customWidth="1"/>
    <col min="3" max="3" width="12.26171875" customWidth="1"/>
    <col min="4" max="4" width="32.20703125" bestFit="1" customWidth="1"/>
    <col min="5" max="5" width="19.578125" bestFit="1" customWidth="1"/>
  </cols>
  <sheetData>
    <row r="1" spans="1:7" s="1" customFormat="1" x14ac:dyDescent="0.55000000000000004">
      <c r="A1" s="1" t="s">
        <v>0</v>
      </c>
      <c r="B1" s="1" t="s">
        <v>1</v>
      </c>
      <c r="C1" s="1" t="s">
        <v>1870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55000000000000004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tr">
        <f>"90501"</f>
        <v>90501</v>
      </c>
    </row>
    <row r="3" spans="1:7" x14ac:dyDescent="0.55000000000000004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17</v>
      </c>
      <c r="G3" t="str">
        <f>"59106"</f>
        <v>59106</v>
      </c>
    </row>
    <row r="4" spans="1:7" x14ac:dyDescent="0.55000000000000004">
      <c r="A4" t="s">
        <v>18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tr">
        <f>"06457"</f>
        <v>06457</v>
      </c>
    </row>
    <row r="5" spans="1:7" x14ac:dyDescent="0.55000000000000004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tr">
        <f>"57104"</f>
        <v>57104</v>
      </c>
    </row>
    <row r="6" spans="1:7" x14ac:dyDescent="0.55000000000000004">
      <c r="A6" t="s">
        <v>30</v>
      </c>
      <c r="B6" t="s">
        <v>31</v>
      </c>
      <c r="C6" t="s">
        <v>20</v>
      </c>
      <c r="D6" t="s">
        <v>32</v>
      </c>
      <c r="E6" t="s">
        <v>33</v>
      </c>
      <c r="F6" t="s">
        <v>34</v>
      </c>
      <c r="G6" t="str">
        <f>"32805"</f>
        <v>32805</v>
      </c>
    </row>
    <row r="7" spans="1:7" x14ac:dyDescent="0.55000000000000004">
      <c r="A7" t="s">
        <v>35</v>
      </c>
      <c r="B7" t="s">
        <v>36</v>
      </c>
      <c r="C7" t="s">
        <v>20</v>
      </c>
      <c r="D7" t="s">
        <v>37</v>
      </c>
      <c r="E7" t="s">
        <v>38</v>
      </c>
      <c r="F7" t="s">
        <v>39</v>
      </c>
      <c r="G7" t="str">
        <f>"25701"</f>
        <v>25701</v>
      </c>
    </row>
    <row r="8" spans="1:7" x14ac:dyDescent="0.55000000000000004">
      <c r="A8" t="s">
        <v>40</v>
      </c>
      <c r="B8" t="s">
        <v>41</v>
      </c>
      <c r="C8" t="s">
        <v>20</v>
      </c>
      <c r="D8" t="s">
        <v>42</v>
      </c>
      <c r="E8" t="s">
        <v>43</v>
      </c>
      <c r="F8" t="s">
        <v>44</v>
      </c>
      <c r="G8" t="str">
        <f>"49508"</f>
        <v>49508</v>
      </c>
    </row>
    <row r="9" spans="1:7" x14ac:dyDescent="0.55000000000000004">
      <c r="A9" t="s">
        <v>45</v>
      </c>
      <c r="B9" t="s">
        <v>46</v>
      </c>
      <c r="C9" t="s">
        <v>8</v>
      </c>
      <c r="D9" t="s">
        <v>47</v>
      </c>
      <c r="E9" t="s">
        <v>48</v>
      </c>
      <c r="F9" t="s">
        <v>49</v>
      </c>
      <c r="G9" t="str">
        <f>"99352"</f>
        <v>99352</v>
      </c>
    </row>
    <row r="10" spans="1:7" x14ac:dyDescent="0.55000000000000004">
      <c r="A10" t="s">
        <v>50</v>
      </c>
      <c r="B10" t="s">
        <v>51</v>
      </c>
      <c r="C10" t="s">
        <v>8</v>
      </c>
      <c r="D10" t="s">
        <v>52</v>
      </c>
      <c r="E10" t="s">
        <v>53</v>
      </c>
      <c r="F10" t="s">
        <v>49</v>
      </c>
      <c r="G10" t="str">
        <f>"99212"</f>
        <v>99212</v>
      </c>
    </row>
    <row r="11" spans="1:7" x14ac:dyDescent="0.55000000000000004">
      <c r="A11" t="s">
        <v>54</v>
      </c>
      <c r="B11" t="s">
        <v>55</v>
      </c>
      <c r="C11" t="s">
        <v>20</v>
      </c>
      <c r="D11" t="s">
        <v>56</v>
      </c>
      <c r="E11" t="s">
        <v>57</v>
      </c>
      <c r="F11" t="s">
        <v>58</v>
      </c>
      <c r="G11" t="str">
        <f>"27617"</f>
        <v>27617</v>
      </c>
    </row>
    <row r="12" spans="1:7" x14ac:dyDescent="0.55000000000000004">
      <c r="A12" t="s">
        <v>59</v>
      </c>
      <c r="B12" t="s">
        <v>60</v>
      </c>
      <c r="C12" t="s">
        <v>26</v>
      </c>
      <c r="D12" t="s">
        <v>61</v>
      </c>
      <c r="E12" t="s">
        <v>62</v>
      </c>
      <c r="F12" t="s">
        <v>63</v>
      </c>
      <c r="G12" t="str">
        <f>"50263"</f>
        <v>50263</v>
      </c>
    </row>
    <row r="13" spans="1:7" x14ac:dyDescent="0.55000000000000004">
      <c r="A13" t="s">
        <v>64</v>
      </c>
      <c r="B13" t="s">
        <v>65</v>
      </c>
      <c r="C13" t="s">
        <v>20</v>
      </c>
      <c r="D13" t="s">
        <v>66</v>
      </c>
      <c r="E13" t="s">
        <v>67</v>
      </c>
      <c r="F13" t="s">
        <v>23</v>
      </c>
      <c r="G13" t="str">
        <f>"06416"</f>
        <v>06416</v>
      </c>
    </row>
    <row r="14" spans="1:7" x14ac:dyDescent="0.55000000000000004">
      <c r="A14" t="s">
        <v>68</v>
      </c>
      <c r="B14" t="s">
        <v>69</v>
      </c>
      <c r="C14" t="s">
        <v>20</v>
      </c>
      <c r="D14" t="s">
        <v>70</v>
      </c>
      <c r="E14" t="s">
        <v>71</v>
      </c>
      <c r="F14" t="s">
        <v>72</v>
      </c>
      <c r="G14" t="str">
        <f>"46628"</f>
        <v>46628</v>
      </c>
    </row>
    <row r="15" spans="1:7" x14ac:dyDescent="0.55000000000000004">
      <c r="A15" t="s">
        <v>73</v>
      </c>
      <c r="B15" t="s">
        <v>74</v>
      </c>
      <c r="C15" t="s">
        <v>20</v>
      </c>
      <c r="D15" t="s">
        <v>75</v>
      </c>
      <c r="E15" t="s">
        <v>76</v>
      </c>
      <c r="F15" t="s">
        <v>77</v>
      </c>
      <c r="G15" t="str">
        <f>"07869"</f>
        <v>07869</v>
      </c>
    </row>
    <row r="16" spans="1:7" x14ac:dyDescent="0.55000000000000004">
      <c r="A16" t="s">
        <v>78</v>
      </c>
      <c r="B16" t="s">
        <v>79</v>
      </c>
      <c r="C16" t="s">
        <v>20</v>
      </c>
      <c r="D16" t="s">
        <v>80</v>
      </c>
      <c r="E16" t="s">
        <v>81</v>
      </c>
      <c r="F16" t="s">
        <v>82</v>
      </c>
      <c r="G16" t="str">
        <f>"21030"</f>
        <v>21030</v>
      </c>
    </row>
    <row r="17" spans="1:7" x14ac:dyDescent="0.55000000000000004">
      <c r="A17" t="s">
        <v>83</v>
      </c>
      <c r="B17" t="s">
        <v>84</v>
      </c>
      <c r="C17" t="s">
        <v>20</v>
      </c>
      <c r="D17" t="s">
        <v>85</v>
      </c>
      <c r="E17" t="s">
        <v>86</v>
      </c>
      <c r="F17" t="s">
        <v>58</v>
      </c>
      <c r="G17" t="str">
        <f>"28803"</f>
        <v>28803</v>
      </c>
    </row>
    <row r="18" spans="1:7" x14ac:dyDescent="0.55000000000000004">
      <c r="A18" t="s">
        <v>87</v>
      </c>
      <c r="B18" t="s">
        <v>88</v>
      </c>
      <c r="C18" t="s">
        <v>26</v>
      </c>
      <c r="D18" t="s">
        <v>89</v>
      </c>
      <c r="E18" t="s">
        <v>90</v>
      </c>
      <c r="F18" t="s">
        <v>91</v>
      </c>
      <c r="G18" t="str">
        <f>"58078"</f>
        <v>58078</v>
      </c>
    </row>
    <row r="19" spans="1:7" x14ac:dyDescent="0.55000000000000004">
      <c r="A19" t="s">
        <v>92</v>
      </c>
      <c r="B19" t="s">
        <v>93</v>
      </c>
      <c r="C19" t="s">
        <v>20</v>
      </c>
      <c r="D19" t="s">
        <v>94</v>
      </c>
      <c r="E19" t="s">
        <v>95</v>
      </c>
      <c r="F19" t="s">
        <v>34</v>
      </c>
      <c r="G19" t="str">
        <f>"32303"</f>
        <v>32303</v>
      </c>
    </row>
    <row r="20" spans="1:7" x14ac:dyDescent="0.55000000000000004">
      <c r="A20" t="s">
        <v>96</v>
      </c>
      <c r="B20" t="s">
        <v>97</v>
      </c>
      <c r="C20" t="s">
        <v>26</v>
      </c>
      <c r="D20" t="s">
        <v>98</v>
      </c>
      <c r="E20" t="s">
        <v>99</v>
      </c>
      <c r="F20" t="s">
        <v>100</v>
      </c>
      <c r="G20" t="str">
        <f>"61265"</f>
        <v>61265</v>
      </c>
    </row>
    <row r="21" spans="1:7" x14ac:dyDescent="0.55000000000000004">
      <c r="A21" t="s">
        <v>101</v>
      </c>
      <c r="B21" t="s">
        <v>102</v>
      </c>
      <c r="C21" t="s">
        <v>8</v>
      </c>
      <c r="D21" t="s">
        <v>103</v>
      </c>
      <c r="E21" t="s">
        <v>104</v>
      </c>
      <c r="F21" t="s">
        <v>11</v>
      </c>
      <c r="G21" t="str">
        <f>"92831"</f>
        <v>92831</v>
      </c>
    </row>
    <row r="22" spans="1:7" x14ac:dyDescent="0.55000000000000004">
      <c r="A22" t="s">
        <v>105</v>
      </c>
      <c r="B22" t="s">
        <v>106</v>
      </c>
      <c r="C22" t="s">
        <v>8</v>
      </c>
      <c r="D22" t="s">
        <v>107</v>
      </c>
      <c r="E22" t="s">
        <v>108</v>
      </c>
      <c r="F22" t="s">
        <v>109</v>
      </c>
      <c r="G22" t="str">
        <f>"89032"</f>
        <v>89032</v>
      </c>
    </row>
    <row r="23" spans="1:7" x14ac:dyDescent="0.55000000000000004">
      <c r="A23" t="s">
        <v>110</v>
      </c>
      <c r="B23" t="s">
        <v>106</v>
      </c>
      <c r="C23" t="s">
        <v>8</v>
      </c>
      <c r="D23" t="s">
        <v>111</v>
      </c>
      <c r="E23" t="s">
        <v>108</v>
      </c>
      <c r="F23" t="s">
        <v>109</v>
      </c>
      <c r="G23" t="str">
        <f>"89032"</f>
        <v>89032</v>
      </c>
    </row>
    <row r="24" spans="1:7" x14ac:dyDescent="0.55000000000000004">
      <c r="A24" t="s">
        <v>112</v>
      </c>
      <c r="B24" t="s">
        <v>113</v>
      </c>
      <c r="C24" t="s">
        <v>26</v>
      </c>
      <c r="D24" t="s">
        <v>114</v>
      </c>
      <c r="E24" t="s">
        <v>115</v>
      </c>
      <c r="F24" t="s">
        <v>116</v>
      </c>
      <c r="G24" t="str">
        <f>"55345"</f>
        <v>55345</v>
      </c>
    </row>
    <row r="25" spans="1:7" x14ac:dyDescent="0.55000000000000004">
      <c r="A25" t="s">
        <v>117</v>
      </c>
      <c r="B25" t="s">
        <v>118</v>
      </c>
      <c r="C25" t="s">
        <v>20</v>
      </c>
      <c r="D25" t="s">
        <v>119</v>
      </c>
      <c r="E25" t="s">
        <v>71</v>
      </c>
      <c r="F25" t="s">
        <v>72</v>
      </c>
      <c r="G25" t="str">
        <f>"46628"</f>
        <v>46628</v>
      </c>
    </row>
    <row r="26" spans="1:7" x14ac:dyDescent="0.55000000000000004">
      <c r="A26" t="s">
        <v>120</v>
      </c>
      <c r="B26" t="s">
        <v>121</v>
      </c>
      <c r="C26" t="s">
        <v>26</v>
      </c>
      <c r="D26" t="s">
        <v>122</v>
      </c>
      <c r="E26" t="s">
        <v>123</v>
      </c>
      <c r="F26" t="s">
        <v>124</v>
      </c>
      <c r="G26" t="str">
        <f>"70809"</f>
        <v>70809</v>
      </c>
    </row>
    <row r="27" spans="1:7" x14ac:dyDescent="0.55000000000000004">
      <c r="A27" t="s">
        <v>125</v>
      </c>
      <c r="B27" t="s">
        <v>126</v>
      </c>
      <c r="C27" t="s">
        <v>26</v>
      </c>
      <c r="D27" t="s">
        <v>127</v>
      </c>
      <c r="E27" t="s">
        <v>128</v>
      </c>
      <c r="F27" t="s">
        <v>129</v>
      </c>
      <c r="G27" t="str">
        <f>"76011"</f>
        <v>76011</v>
      </c>
    </row>
    <row r="28" spans="1:7" x14ac:dyDescent="0.55000000000000004">
      <c r="A28" t="s">
        <v>130</v>
      </c>
      <c r="B28" t="s">
        <v>131</v>
      </c>
      <c r="C28" t="s">
        <v>20</v>
      </c>
      <c r="D28" t="s">
        <v>132</v>
      </c>
      <c r="E28" t="s">
        <v>133</v>
      </c>
      <c r="F28" t="s">
        <v>134</v>
      </c>
      <c r="G28" t="str">
        <f>"15902"</f>
        <v>15902</v>
      </c>
    </row>
    <row r="29" spans="1:7" x14ac:dyDescent="0.55000000000000004">
      <c r="A29" t="s">
        <v>135</v>
      </c>
      <c r="B29" t="s">
        <v>136</v>
      </c>
      <c r="C29" t="s">
        <v>26</v>
      </c>
      <c r="D29" t="s">
        <v>137</v>
      </c>
      <c r="E29" t="s">
        <v>138</v>
      </c>
      <c r="F29" t="s">
        <v>63</v>
      </c>
      <c r="G29" t="str">
        <f>"50613"</f>
        <v>50613</v>
      </c>
    </row>
    <row r="30" spans="1:7" x14ac:dyDescent="0.55000000000000004">
      <c r="A30" t="s">
        <v>139</v>
      </c>
      <c r="B30" t="s">
        <v>140</v>
      </c>
      <c r="C30" t="s">
        <v>20</v>
      </c>
      <c r="D30" t="s">
        <v>141</v>
      </c>
      <c r="E30" t="s">
        <v>142</v>
      </c>
      <c r="F30" t="s">
        <v>143</v>
      </c>
      <c r="G30" t="str">
        <f>"21875"</f>
        <v>21875</v>
      </c>
    </row>
    <row r="31" spans="1:7" x14ac:dyDescent="0.55000000000000004">
      <c r="A31" t="s">
        <v>144</v>
      </c>
      <c r="B31" t="s">
        <v>145</v>
      </c>
      <c r="C31" t="s">
        <v>14</v>
      </c>
      <c r="D31" t="s">
        <v>146</v>
      </c>
      <c r="E31" t="s">
        <v>147</v>
      </c>
      <c r="F31" t="s">
        <v>148</v>
      </c>
      <c r="G31" t="str">
        <f>"BC, V9S 3B3"</f>
        <v>BC, V9S 3B3</v>
      </c>
    </row>
    <row r="32" spans="1:7" x14ac:dyDescent="0.55000000000000004">
      <c r="A32" t="s">
        <v>149</v>
      </c>
      <c r="B32" t="s">
        <v>150</v>
      </c>
      <c r="C32" t="s">
        <v>20</v>
      </c>
      <c r="D32" t="s">
        <v>151</v>
      </c>
      <c r="E32" t="s">
        <v>57</v>
      </c>
      <c r="F32" t="s">
        <v>58</v>
      </c>
      <c r="G32" t="str">
        <f>"27617"</f>
        <v>27617</v>
      </c>
    </row>
    <row r="33" spans="1:7" x14ac:dyDescent="0.55000000000000004">
      <c r="A33" t="s">
        <v>152</v>
      </c>
      <c r="B33" t="s">
        <v>153</v>
      </c>
      <c r="C33" t="s">
        <v>14</v>
      </c>
      <c r="D33" t="s">
        <v>154</v>
      </c>
      <c r="E33" t="s">
        <v>155</v>
      </c>
      <c r="F33" t="s">
        <v>156</v>
      </c>
      <c r="G33" t="str">
        <f>"80204"</f>
        <v>80204</v>
      </c>
    </row>
    <row r="34" spans="1:7" x14ac:dyDescent="0.55000000000000004">
      <c r="A34" t="s">
        <v>157</v>
      </c>
      <c r="B34" t="s">
        <v>158</v>
      </c>
      <c r="C34" t="s">
        <v>20</v>
      </c>
      <c r="D34" t="s">
        <v>159</v>
      </c>
      <c r="E34" t="s">
        <v>160</v>
      </c>
      <c r="F34" t="s">
        <v>72</v>
      </c>
      <c r="G34" t="str">
        <f>"46802"</f>
        <v>46802</v>
      </c>
    </row>
    <row r="35" spans="1:7" x14ac:dyDescent="0.55000000000000004">
      <c r="A35" t="s">
        <v>161</v>
      </c>
      <c r="B35" t="s">
        <v>162</v>
      </c>
      <c r="C35" t="s">
        <v>26</v>
      </c>
      <c r="D35" t="s">
        <v>163</v>
      </c>
      <c r="E35" t="s">
        <v>164</v>
      </c>
      <c r="F35" t="s">
        <v>124</v>
      </c>
      <c r="G35" t="str">
        <f>"70087"</f>
        <v>70087</v>
      </c>
    </row>
    <row r="36" spans="1:7" x14ac:dyDescent="0.55000000000000004">
      <c r="A36" t="s">
        <v>165</v>
      </c>
      <c r="B36" t="s">
        <v>166</v>
      </c>
      <c r="C36" t="s">
        <v>14</v>
      </c>
      <c r="D36" t="s">
        <v>167</v>
      </c>
      <c r="E36" t="s">
        <v>168</v>
      </c>
      <c r="F36" t="s">
        <v>169</v>
      </c>
      <c r="G36" t="str">
        <f>"83704"</f>
        <v>83704</v>
      </c>
    </row>
    <row r="37" spans="1:7" x14ac:dyDescent="0.55000000000000004">
      <c r="A37" t="s">
        <v>170</v>
      </c>
      <c r="B37" t="s">
        <v>171</v>
      </c>
      <c r="C37" t="s">
        <v>20</v>
      </c>
      <c r="D37" t="s">
        <v>172</v>
      </c>
      <c r="E37" t="s">
        <v>173</v>
      </c>
      <c r="F37" t="s">
        <v>77</v>
      </c>
      <c r="G37" t="str">
        <f>"08085"</f>
        <v>08085</v>
      </c>
    </row>
    <row r="38" spans="1:7" x14ac:dyDescent="0.55000000000000004">
      <c r="A38" t="s">
        <v>174</v>
      </c>
      <c r="B38" t="s">
        <v>175</v>
      </c>
      <c r="C38" t="s">
        <v>20</v>
      </c>
      <c r="D38" t="s">
        <v>176</v>
      </c>
      <c r="E38" t="s">
        <v>177</v>
      </c>
      <c r="F38" t="s">
        <v>77</v>
      </c>
      <c r="G38" t="str">
        <f>"07033"</f>
        <v>07033</v>
      </c>
    </row>
    <row r="39" spans="1:7" x14ac:dyDescent="0.55000000000000004">
      <c r="A39" t="s">
        <v>178</v>
      </c>
      <c r="B39" t="s">
        <v>179</v>
      </c>
      <c r="C39" t="s">
        <v>26</v>
      </c>
      <c r="D39" t="s">
        <v>180</v>
      </c>
      <c r="E39" t="s">
        <v>181</v>
      </c>
      <c r="F39" t="s">
        <v>72</v>
      </c>
      <c r="G39" t="str">
        <f>"47715"</f>
        <v>47715</v>
      </c>
    </row>
    <row r="40" spans="1:7" x14ac:dyDescent="0.55000000000000004">
      <c r="A40" t="s">
        <v>182</v>
      </c>
      <c r="B40" t="s">
        <v>183</v>
      </c>
      <c r="C40" t="s">
        <v>20</v>
      </c>
      <c r="D40" t="s">
        <v>184</v>
      </c>
      <c r="E40" t="s">
        <v>185</v>
      </c>
      <c r="F40" t="s">
        <v>134</v>
      </c>
      <c r="G40" t="str">
        <f>"18969"</f>
        <v>18969</v>
      </c>
    </row>
    <row r="41" spans="1:7" x14ac:dyDescent="0.55000000000000004">
      <c r="A41" t="s">
        <v>186</v>
      </c>
      <c r="B41" t="s">
        <v>187</v>
      </c>
      <c r="C41" t="s">
        <v>20</v>
      </c>
      <c r="D41" t="s">
        <v>188</v>
      </c>
      <c r="E41" t="s">
        <v>189</v>
      </c>
      <c r="F41" t="s">
        <v>134</v>
      </c>
      <c r="G41" t="str">
        <f>"15108"</f>
        <v>15108</v>
      </c>
    </row>
    <row r="42" spans="1:7" x14ac:dyDescent="0.55000000000000004">
      <c r="A42" t="s">
        <v>190</v>
      </c>
      <c r="B42" t="s">
        <v>191</v>
      </c>
      <c r="C42" t="s">
        <v>20</v>
      </c>
      <c r="D42" t="s">
        <v>192</v>
      </c>
      <c r="E42" t="s">
        <v>193</v>
      </c>
      <c r="F42" t="s">
        <v>143</v>
      </c>
      <c r="G42" t="str">
        <f>"01915"</f>
        <v>01915</v>
      </c>
    </row>
    <row r="43" spans="1:7" x14ac:dyDescent="0.55000000000000004">
      <c r="A43" t="s">
        <v>194</v>
      </c>
      <c r="B43" t="s">
        <v>195</v>
      </c>
      <c r="C43" t="s">
        <v>20</v>
      </c>
      <c r="D43" t="s">
        <v>196</v>
      </c>
      <c r="E43" t="s">
        <v>197</v>
      </c>
      <c r="F43" t="s">
        <v>44</v>
      </c>
      <c r="G43" t="str">
        <f>"49234"</f>
        <v>49234</v>
      </c>
    </row>
    <row r="44" spans="1:7" x14ac:dyDescent="0.55000000000000004">
      <c r="A44" t="s">
        <v>198</v>
      </c>
      <c r="B44" t="s">
        <v>199</v>
      </c>
      <c r="C44" t="s">
        <v>26</v>
      </c>
      <c r="D44" t="s">
        <v>200</v>
      </c>
      <c r="E44" t="s">
        <v>201</v>
      </c>
      <c r="F44" t="s">
        <v>202</v>
      </c>
      <c r="G44" t="str">
        <f>"63123"</f>
        <v>63123</v>
      </c>
    </row>
    <row r="45" spans="1:7" x14ac:dyDescent="0.55000000000000004">
      <c r="A45" t="s">
        <v>203</v>
      </c>
      <c r="B45" t="s">
        <v>204</v>
      </c>
      <c r="C45" t="s">
        <v>26</v>
      </c>
      <c r="D45" t="s">
        <v>205</v>
      </c>
      <c r="E45" t="s">
        <v>206</v>
      </c>
      <c r="F45" t="s">
        <v>129</v>
      </c>
      <c r="G45" t="str">
        <f>"77511"</f>
        <v>77511</v>
      </c>
    </row>
    <row r="46" spans="1:7" x14ac:dyDescent="0.55000000000000004">
      <c r="A46" t="s">
        <v>207</v>
      </c>
      <c r="B46" t="s">
        <v>208</v>
      </c>
      <c r="C46" t="s">
        <v>20</v>
      </c>
      <c r="D46" t="s">
        <v>209</v>
      </c>
      <c r="E46" t="s">
        <v>43</v>
      </c>
      <c r="F46" t="s">
        <v>44</v>
      </c>
      <c r="G46" t="str">
        <f>"49512"</f>
        <v>49512</v>
      </c>
    </row>
    <row r="47" spans="1:7" x14ac:dyDescent="0.55000000000000004">
      <c r="A47" t="s">
        <v>210</v>
      </c>
      <c r="B47" t="s">
        <v>211</v>
      </c>
      <c r="C47" t="s">
        <v>212</v>
      </c>
      <c r="D47" t="s">
        <v>213</v>
      </c>
      <c r="E47" t="s">
        <v>214</v>
      </c>
      <c r="F47" t="s">
        <v>215</v>
      </c>
      <c r="G47" t="str">
        <f>"85040"</f>
        <v>85040</v>
      </c>
    </row>
    <row r="48" spans="1:7" x14ac:dyDescent="0.55000000000000004">
      <c r="A48" t="s">
        <v>216</v>
      </c>
      <c r="B48" t="s">
        <v>217</v>
      </c>
      <c r="C48" t="s">
        <v>26</v>
      </c>
      <c r="D48" t="s">
        <v>218</v>
      </c>
      <c r="E48" t="s">
        <v>219</v>
      </c>
      <c r="F48" t="s">
        <v>129</v>
      </c>
      <c r="G48" t="str">
        <f>"75234"</f>
        <v>75234</v>
      </c>
    </row>
    <row r="49" spans="1:7" x14ac:dyDescent="0.55000000000000004">
      <c r="A49" t="s">
        <v>220</v>
      </c>
      <c r="B49" t="s">
        <v>221</v>
      </c>
      <c r="C49" t="s">
        <v>20</v>
      </c>
      <c r="D49" t="s">
        <v>222</v>
      </c>
      <c r="E49" t="s">
        <v>223</v>
      </c>
      <c r="F49" t="s">
        <v>134</v>
      </c>
      <c r="G49" t="str">
        <f>"18954"</f>
        <v>18954</v>
      </c>
    </row>
    <row r="50" spans="1:7" x14ac:dyDescent="0.55000000000000004">
      <c r="A50" t="s">
        <v>224</v>
      </c>
      <c r="B50" t="s">
        <v>225</v>
      </c>
      <c r="C50" t="s">
        <v>20</v>
      </c>
      <c r="D50" t="s">
        <v>226</v>
      </c>
      <c r="E50" t="s">
        <v>227</v>
      </c>
      <c r="F50" t="s">
        <v>228</v>
      </c>
      <c r="G50" t="str">
        <f>"30006"</f>
        <v>30006</v>
      </c>
    </row>
    <row r="51" spans="1:7" x14ac:dyDescent="0.55000000000000004">
      <c r="A51" t="s">
        <v>229</v>
      </c>
      <c r="B51" t="s">
        <v>230</v>
      </c>
      <c r="C51" t="s">
        <v>20</v>
      </c>
      <c r="D51" t="s">
        <v>231</v>
      </c>
      <c r="E51" t="s">
        <v>232</v>
      </c>
      <c r="F51" t="s">
        <v>34</v>
      </c>
      <c r="G51" t="str">
        <f>"32940"</f>
        <v>32940</v>
      </c>
    </row>
    <row r="52" spans="1:7" x14ac:dyDescent="0.55000000000000004">
      <c r="A52" t="s">
        <v>233</v>
      </c>
      <c r="B52" t="s">
        <v>234</v>
      </c>
      <c r="C52" t="s">
        <v>20</v>
      </c>
      <c r="D52" t="s">
        <v>235</v>
      </c>
      <c r="E52" t="s">
        <v>236</v>
      </c>
      <c r="F52" t="s">
        <v>237</v>
      </c>
      <c r="G52" t="str">
        <f>"10001"</f>
        <v>10001</v>
      </c>
    </row>
    <row r="53" spans="1:7" x14ac:dyDescent="0.55000000000000004">
      <c r="A53" t="s">
        <v>238</v>
      </c>
      <c r="B53" t="s">
        <v>239</v>
      </c>
      <c r="C53" t="s">
        <v>14</v>
      </c>
      <c r="D53" t="s">
        <v>240</v>
      </c>
      <c r="E53" t="s">
        <v>241</v>
      </c>
      <c r="F53" t="s">
        <v>156</v>
      </c>
      <c r="G53" t="str">
        <f>"80918"</f>
        <v>80918</v>
      </c>
    </row>
    <row r="54" spans="1:7" x14ac:dyDescent="0.55000000000000004">
      <c r="A54" t="s">
        <v>242</v>
      </c>
      <c r="B54" t="s">
        <v>243</v>
      </c>
      <c r="C54" t="s">
        <v>20</v>
      </c>
      <c r="D54" t="s">
        <v>244</v>
      </c>
      <c r="E54" t="s">
        <v>245</v>
      </c>
      <c r="F54" t="s">
        <v>228</v>
      </c>
      <c r="G54" t="str">
        <f>"31405"</f>
        <v>31405</v>
      </c>
    </row>
    <row r="55" spans="1:7" x14ac:dyDescent="0.55000000000000004">
      <c r="A55" t="s">
        <v>246</v>
      </c>
      <c r="B55" t="s">
        <v>247</v>
      </c>
      <c r="C55" t="s">
        <v>20</v>
      </c>
      <c r="D55" t="s">
        <v>248</v>
      </c>
      <c r="E55" t="s">
        <v>249</v>
      </c>
      <c r="F55" t="s">
        <v>250</v>
      </c>
      <c r="G55" t="str">
        <f>"02886"</f>
        <v>02886</v>
      </c>
    </row>
    <row r="56" spans="1:7" x14ac:dyDescent="0.55000000000000004">
      <c r="A56" t="s">
        <v>251</v>
      </c>
      <c r="B56" t="s">
        <v>252</v>
      </c>
      <c r="C56" t="s">
        <v>20</v>
      </c>
      <c r="D56" t="s">
        <v>253</v>
      </c>
      <c r="E56" t="s">
        <v>254</v>
      </c>
      <c r="F56" t="s">
        <v>250</v>
      </c>
      <c r="G56" t="str">
        <f>"02920"</f>
        <v>02920</v>
      </c>
    </row>
    <row r="57" spans="1:7" x14ac:dyDescent="0.55000000000000004">
      <c r="A57" t="s">
        <v>255</v>
      </c>
      <c r="B57" t="s">
        <v>256</v>
      </c>
      <c r="C57" t="s">
        <v>20</v>
      </c>
      <c r="D57" t="s">
        <v>257</v>
      </c>
      <c r="E57" t="s">
        <v>258</v>
      </c>
      <c r="F57" t="s">
        <v>34</v>
      </c>
      <c r="G57" t="str">
        <f>"32608"</f>
        <v>32608</v>
      </c>
    </row>
    <row r="58" spans="1:7" x14ac:dyDescent="0.55000000000000004">
      <c r="A58" t="s">
        <v>259</v>
      </c>
      <c r="B58" t="s">
        <v>260</v>
      </c>
      <c r="C58" t="s">
        <v>26</v>
      </c>
      <c r="D58" t="s">
        <v>261</v>
      </c>
      <c r="E58" t="s">
        <v>262</v>
      </c>
      <c r="F58" t="s">
        <v>116</v>
      </c>
      <c r="G58" t="str">
        <f>"55337"</f>
        <v>55337</v>
      </c>
    </row>
    <row r="59" spans="1:7" x14ac:dyDescent="0.55000000000000004">
      <c r="A59" t="s">
        <v>263</v>
      </c>
      <c r="B59" t="s">
        <v>264</v>
      </c>
      <c r="C59" t="s">
        <v>20</v>
      </c>
      <c r="D59" t="s">
        <v>265</v>
      </c>
      <c r="E59" t="s">
        <v>266</v>
      </c>
      <c r="F59" t="s">
        <v>34</v>
      </c>
      <c r="G59" t="str">
        <f>"33166"</f>
        <v>33166</v>
      </c>
    </row>
    <row r="60" spans="1:7" x14ac:dyDescent="0.55000000000000004">
      <c r="A60" t="s">
        <v>267</v>
      </c>
      <c r="B60" t="s">
        <v>268</v>
      </c>
      <c r="C60" t="s">
        <v>20</v>
      </c>
      <c r="D60" t="s">
        <v>269</v>
      </c>
      <c r="E60" t="s">
        <v>270</v>
      </c>
      <c r="F60" t="s">
        <v>23</v>
      </c>
      <c r="G60" t="str">
        <f>"06801"</f>
        <v>06801</v>
      </c>
    </row>
    <row r="61" spans="1:7" x14ac:dyDescent="0.55000000000000004">
      <c r="A61" t="s">
        <v>271</v>
      </c>
      <c r="B61" t="s">
        <v>272</v>
      </c>
      <c r="C61" t="s">
        <v>26</v>
      </c>
      <c r="D61" t="s">
        <v>273</v>
      </c>
      <c r="E61" t="s">
        <v>274</v>
      </c>
      <c r="F61" t="s">
        <v>100</v>
      </c>
      <c r="G61" t="str">
        <f>"61611"</f>
        <v>61611</v>
      </c>
    </row>
    <row r="62" spans="1:7" x14ac:dyDescent="0.55000000000000004">
      <c r="A62" t="s">
        <v>275</v>
      </c>
      <c r="B62" t="s">
        <v>276</v>
      </c>
      <c r="C62" t="s">
        <v>26</v>
      </c>
      <c r="D62" t="s">
        <v>277</v>
      </c>
      <c r="E62" t="s">
        <v>123</v>
      </c>
      <c r="F62" t="s">
        <v>124</v>
      </c>
      <c r="G62" t="str">
        <f>"70809"</f>
        <v>70809</v>
      </c>
    </row>
    <row r="63" spans="1:7" x14ac:dyDescent="0.55000000000000004">
      <c r="A63" t="s">
        <v>278</v>
      </c>
      <c r="B63" t="s">
        <v>279</v>
      </c>
      <c r="C63" t="s">
        <v>280</v>
      </c>
      <c r="D63" t="s">
        <v>281</v>
      </c>
      <c r="E63" t="s">
        <v>282</v>
      </c>
      <c r="F63" t="s">
        <v>283</v>
      </c>
      <c r="G63" t="str">
        <f>"8011"</f>
        <v>8011</v>
      </c>
    </row>
    <row r="64" spans="1:7" x14ac:dyDescent="0.55000000000000004">
      <c r="A64" t="s">
        <v>284</v>
      </c>
      <c r="B64" t="s">
        <v>285</v>
      </c>
      <c r="C64" t="s">
        <v>26</v>
      </c>
      <c r="D64" t="s">
        <v>286</v>
      </c>
      <c r="E64" t="s">
        <v>287</v>
      </c>
      <c r="F64" t="s">
        <v>129</v>
      </c>
      <c r="G64" t="str">
        <f>"79401"</f>
        <v>79401</v>
      </c>
    </row>
    <row r="65" spans="1:7" x14ac:dyDescent="0.55000000000000004">
      <c r="A65" t="s">
        <v>288</v>
      </c>
      <c r="B65" t="s">
        <v>289</v>
      </c>
      <c r="C65" t="s">
        <v>26</v>
      </c>
      <c r="D65" t="s">
        <v>290</v>
      </c>
      <c r="E65" t="s">
        <v>291</v>
      </c>
      <c r="F65" t="s">
        <v>116</v>
      </c>
      <c r="G65" t="str">
        <f>"56201"</f>
        <v>56201</v>
      </c>
    </row>
    <row r="66" spans="1:7" x14ac:dyDescent="0.55000000000000004">
      <c r="A66" t="s">
        <v>292</v>
      </c>
      <c r="B66" t="s">
        <v>293</v>
      </c>
      <c r="C66" t="s">
        <v>26</v>
      </c>
      <c r="D66" t="s">
        <v>294</v>
      </c>
      <c r="E66" t="s">
        <v>295</v>
      </c>
      <c r="F66" t="s">
        <v>296</v>
      </c>
      <c r="G66" t="str">
        <f>"36830"</f>
        <v>36830</v>
      </c>
    </row>
    <row r="67" spans="1:7" x14ac:dyDescent="0.55000000000000004">
      <c r="A67" t="s">
        <v>297</v>
      </c>
      <c r="B67" t="s">
        <v>298</v>
      </c>
      <c r="C67" t="s">
        <v>20</v>
      </c>
      <c r="D67" t="s">
        <v>299</v>
      </c>
      <c r="E67" t="s">
        <v>300</v>
      </c>
      <c r="F67" t="s">
        <v>301</v>
      </c>
      <c r="G67" t="str">
        <f>"24153"</f>
        <v>24153</v>
      </c>
    </row>
    <row r="68" spans="1:7" x14ac:dyDescent="0.55000000000000004">
      <c r="A68" t="s">
        <v>302</v>
      </c>
      <c r="B68" t="s">
        <v>303</v>
      </c>
      <c r="C68" t="s">
        <v>20</v>
      </c>
      <c r="D68" t="s">
        <v>304</v>
      </c>
      <c r="E68" t="s">
        <v>305</v>
      </c>
      <c r="F68" t="s">
        <v>306</v>
      </c>
      <c r="G68" t="str">
        <f>"44105"</f>
        <v>44105</v>
      </c>
    </row>
    <row r="69" spans="1:7" x14ac:dyDescent="0.55000000000000004">
      <c r="A69" t="s">
        <v>307</v>
      </c>
      <c r="B69" t="s">
        <v>308</v>
      </c>
      <c r="C69" t="s">
        <v>20</v>
      </c>
      <c r="D69" t="s">
        <v>309</v>
      </c>
      <c r="E69" t="s">
        <v>310</v>
      </c>
      <c r="F69" t="s">
        <v>34</v>
      </c>
      <c r="G69" t="str">
        <f>"33802"</f>
        <v>33802</v>
      </c>
    </row>
    <row r="70" spans="1:7" x14ac:dyDescent="0.55000000000000004">
      <c r="A70" t="s">
        <v>311</v>
      </c>
      <c r="B70" t="s">
        <v>312</v>
      </c>
      <c r="C70" t="s">
        <v>20</v>
      </c>
      <c r="D70" t="s">
        <v>313</v>
      </c>
      <c r="E70" t="s">
        <v>314</v>
      </c>
      <c r="F70" t="s">
        <v>143</v>
      </c>
      <c r="G70" t="str">
        <f>"01752"</f>
        <v>01752</v>
      </c>
    </row>
    <row r="71" spans="1:7" x14ac:dyDescent="0.55000000000000004">
      <c r="A71" t="s">
        <v>315</v>
      </c>
      <c r="B71" t="s">
        <v>316</v>
      </c>
      <c r="C71" t="s">
        <v>20</v>
      </c>
      <c r="D71" t="s">
        <v>317</v>
      </c>
      <c r="E71" t="s">
        <v>318</v>
      </c>
      <c r="F71" t="s">
        <v>72</v>
      </c>
      <c r="G71" t="str">
        <f>"46038"</f>
        <v>46038</v>
      </c>
    </row>
    <row r="72" spans="1:7" x14ac:dyDescent="0.55000000000000004">
      <c r="A72" t="s">
        <v>319</v>
      </c>
      <c r="B72" t="s">
        <v>320</v>
      </c>
      <c r="C72" t="s">
        <v>20</v>
      </c>
      <c r="D72" t="s">
        <v>321</v>
      </c>
      <c r="E72" t="s">
        <v>322</v>
      </c>
      <c r="F72" t="s">
        <v>44</v>
      </c>
      <c r="G72" t="str">
        <f>"48439"</f>
        <v>48439</v>
      </c>
    </row>
    <row r="73" spans="1:7" x14ac:dyDescent="0.55000000000000004">
      <c r="A73" t="s">
        <v>323</v>
      </c>
      <c r="B73" t="s">
        <v>324</v>
      </c>
      <c r="C73" t="s">
        <v>20</v>
      </c>
      <c r="D73" t="s">
        <v>325</v>
      </c>
      <c r="E73" t="s">
        <v>326</v>
      </c>
      <c r="F73" t="s">
        <v>34</v>
      </c>
      <c r="G73" t="str">
        <f>"33511"</f>
        <v>33511</v>
      </c>
    </row>
    <row r="74" spans="1:7" x14ac:dyDescent="0.55000000000000004">
      <c r="A74" t="s">
        <v>327</v>
      </c>
      <c r="B74" t="s">
        <v>328</v>
      </c>
      <c r="C74" t="s">
        <v>8</v>
      </c>
      <c r="D74" t="s">
        <v>329</v>
      </c>
      <c r="E74" t="s">
        <v>330</v>
      </c>
      <c r="F74" t="s">
        <v>11</v>
      </c>
      <c r="G74" t="str">
        <f>"95815"</f>
        <v>95815</v>
      </c>
    </row>
    <row r="75" spans="1:7" x14ac:dyDescent="0.55000000000000004">
      <c r="A75" t="s">
        <v>331</v>
      </c>
      <c r="B75" t="s">
        <v>332</v>
      </c>
      <c r="C75" t="s">
        <v>20</v>
      </c>
      <c r="D75" t="s">
        <v>333</v>
      </c>
      <c r="E75" t="s">
        <v>334</v>
      </c>
      <c r="F75" t="s">
        <v>335</v>
      </c>
      <c r="G75" t="str">
        <f>"04240"</f>
        <v>04240</v>
      </c>
    </row>
    <row r="76" spans="1:7" x14ac:dyDescent="0.55000000000000004">
      <c r="A76" t="s">
        <v>336</v>
      </c>
      <c r="B76" t="s">
        <v>337</v>
      </c>
      <c r="C76" t="s">
        <v>20</v>
      </c>
      <c r="D76" t="s">
        <v>338</v>
      </c>
      <c r="E76" t="s">
        <v>339</v>
      </c>
      <c r="F76" t="s">
        <v>340</v>
      </c>
      <c r="G76" t="str">
        <f>"L4Z 2B9"</f>
        <v>L4Z 2B9</v>
      </c>
    </row>
    <row r="77" spans="1:7" x14ac:dyDescent="0.55000000000000004">
      <c r="A77" t="s">
        <v>341</v>
      </c>
      <c r="B77" t="s">
        <v>342</v>
      </c>
      <c r="C77" t="s">
        <v>14</v>
      </c>
      <c r="D77" t="s">
        <v>343</v>
      </c>
      <c r="E77" t="s">
        <v>344</v>
      </c>
      <c r="F77" t="s">
        <v>169</v>
      </c>
      <c r="G77" t="str">
        <f>"83301"</f>
        <v>83301</v>
      </c>
    </row>
    <row r="78" spans="1:7" x14ac:dyDescent="0.55000000000000004">
      <c r="A78" t="s">
        <v>345</v>
      </c>
      <c r="B78" t="s">
        <v>346</v>
      </c>
      <c r="C78" t="s">
        <v>8</v>
      </c>
      <c r="D78" t="s">
        <v>347</v>
      </c>
      <c r="E78" t="s">
        <v>348</v>
      </c>
      <c r="F78" t="s">
        <v>11</v>
      </c>
      <c r="G78" t="str">
        <f>"92705"</f>
        <v>92705</v>
      </c>
    </row>
    <row r="79" spans="1:7" x14ac:dyDescent="0.55000000000000004">
      <c r="A79" t="s">
        <v>349</v>
      </c>
      <c r="B79" t="s">
        <v>350</v>
      </c>
      <c r="C79" t="s">
        <v>8</v>
      </c>
      <c r="D79" t="s">
        <v>351</v>
      </c>
      <c r="E79" t="s">
        <v>352</v>
      </c>
      <c r="F79" t="s">
        <v>11</v>
      </c>
      <c r="G79" t="str">
        <f>"93722"</f>
        <v>93722</v>
      </c>
    </row>
    <row r="80" spans="1:7" x14ac:dyDescent="0.55000000000000004">
      <c r="A80" t="s">
        <v>353</v>
      </c>
      <c r="B80" t="s">
        <v>354</v>
      </c>
      <c r="C80" t="s">
        <v>20</v>
      </c>
      <c r="D80" t="s">
        <v>355</v>
      </c>
      <c r="E80" t="s">
        <v>356</v>
      </c>
      <c r="F80" t="s">
        <v>357</v>
      </c>
      <c r="G80" t="str">
        <f>"NS B3B 1H7"</f>
        <v>NS B3B 1H7</v>
      </c>
    </row>
    <row r="81" spans="1:7" x14ac:dyDescent="0.55000000000000004">
      <c r="A81" t="s">
        <v>358</v>
      </c>
      <c r="B81" t="s">
        <v>359</v>
      </c>
      <c r="C81" t="s">
        <v>8</v>
      </c>
      <c r="D81" t="s">
        <v>360</v>
      </c>
      <c r="E81" t="s">
        <v>330</v>
      </c>
      <c r="F81" t="s">
        <v>11</v>
      </c>
      <c r="G81" t="str">
        <f>"95827"</f>
        <v>95827</v>
      </c>
    </row>
    <row r="82" spans="1:7" x14ac:dyDescent="0.55000000000000004">
      <c r="A82" t="s">
        <v>361</v>
      </c>
      <c r="B82" t="s">
        <v>362</v>
      </c>
      <c r="C82" t="s">
        <v>26</v>
      </c>
      <c r="D82" t="s">
        <v>363</v>
      </c>
      <c r="E82" t="s">
        <v>364</v>
      </c>
      <c r="F82" t="s">
        <v>365</v>
      </c>
      <c r="G82" t="str">
        <f>"72203"</f>
        <v>72203</v>
      </c>
    </row>
    <row r="83" spans="1:7" x14ac:dyDescent="0.55000000000000004">
      <c r="A83" t="s">
        <v>366</v>
      </c>
      <c r="B83" t="s">
        <v>367</v>
      </c>
      <c r="C83" t="s">
        <v>8</v>
      </c>
      <c r="D83" t="s">
        <v>368</v>
      </c>
      <c r="E83" t="s">
        <v>369</v>
      </c>
      <c r="F83" t="s">
        <v>49</v>
      </c>
      <c r="G83" t="str">
        <f>"98503"</f>
        <v>98503</v>
      </c>
    </row>
    <row r="84" spans="1:7" x14ac:dyDescent="0.55000000000000004">
      <c r="A84" t="s">
        <v>370</v>
      </c>
      <c r="B84" t="s">
        <v>371</v>
      </c>
      <c r="C84" t="s">
        <v>14</v>
      </c>
      <c r="D84" t="s">
        <v>372</v>
      </c>
      <c r="E84" t="s">
        <v>373</v>
      </c>
      <c r="F84" t="s">
        <v>156</v>
      </c>
      <c r="G84" t="str">
        <f>"80538"</f>
        <v>80538</v>
      </c>
    </row>
    <row r="85" spans="1:7" x14ac:dyDescent="0.55000000000000004">
      <c r="A85" t="s">
        <v>374</v>
      </c>
      <c r="B85" t="s">
        <v>375</v>
      </c>
      <c r="C85" t="s">
        <v>20</v>
      </c>
      <c r="D85" t="s">
        <v>376</v>
      </c>
      <c r="E85" t="s">
        <v>377</v>
      </c>
      <c r="F85" t="s">
        <v>82</v>
      </c>
      <c r="G85" t="str">
        <f>"20852"</f>
        <v>20852</v>
      </c>
    </row>
    <row r="86" spans="1:7" x14ac:dyDescent="0.55000000000000004">
      <c r="A86" t="s">
        <v>378</v>
      </c>
      <c r="B86" t="s">
        <v>379</v>
      </c>
      <c r="C86" t="s">
        <v>20</v>
      </c>
      <c r="D86" t="s">
        <v>380</v>
      </c>
      <c r="E86" t="s">
        <v>381</v>
      </c>
      <c r="F86" t="s">
        <v>82</v>
      </c>
      <c r="G86" t="str">
        <f>"21046"</f>
        <v>21046</v>
      </c>
    </row>
    <row r="87" spans="1:7" x14ac:dyDescent="0.55000000000000004">
      <c r="A87" t="s">
        <v>382</v>
      </c>
      <c r="B87" t="s">
        <v>383</v>
      </c>
      <c r="C87" t="s">
        <v>26</v>
      </c>
      <c r="D87" t="s">
        <v>384</v>
      </c>
      <c r="E87" t="s">
        <v>385</v>
      </c>
      <c r="F87" t="s">
        <v>386</v>
      </c>
      <c r="G87" t="str">
        <f>"R3H 0C5"</f>
        <v>R3H 0C5</v>
      </c>
    </row>
    <row r="88" spans="1:7" x14ac:dyDescent="0.55000000000000004">
      <c r="A88" t="s">
        <v>387</v>
      </c>
      <c r="B88" t="s">
        <v>388</v>
      </c>
      <c r="C88" t="s">
        <v>20</v>
      </c>
      <c r="D88" t="s">
        <v>389</v>
      </c>
      <c r="E88" t="s">
        <v>381</v>
      </c>
      <c r="F88" t="s">
        <v>390</v>
      </c>
      <c r="G88" t="str">
        <f>"29212"</f>
        <v>29212</v>
      </c>
    </row>
    <row r="89" spans="1:7" x14ac:dyDescent="0.55000000000000004">
      <c r="A89" t="s">
        <v>391</v>
      </c>
      <c r="B89" t="s">
        <v>392</v>
      </c>
      <c r="C89" t="s">
        <v>20</v>
      </c>
      <c r="D89" t="s">
        <v>393</v>
      </c>
      <c r="E89" t="s">
        <v>394</v>
      </c>
      <c r="F89" t="s">
        <v>58</v>
      </c>
      <c r="G89" t="str">
        <f>"28078"</f>
        <v>28078</v>
      </c>
    </row>
    <row r="90" spans="1:7" x14ac:dyDescent="0.55000000000000004">
      <c r="A90" t="s">
        <v>395</v>
      </c>
      <c r="B90" t="s">
        <v>396</v>
      </c>
      <c r="C90" t="s">
        <v>20</v>
      </c>
      <c r="D90" t="s">
        <v>397</v>
      </c>
      <c r="E90" t="s">
        <v>398</v>
      </c>
      <c r="F90" t="s">
        <v>237</v>
      </c>
      <c r="G90" t="str">
        <f>"11725"</f>
        <v>11725</v>
      </c>
    </row>
    <row r="91" spans="1:7" x14ac:dyDescent="0.55000000000000004">
      <c r="A91" t="s">
        <v>399</v>
      </c>
      <c r="B91" t="s">
        <v>400</v>
      </c>
      <c r="C91" t="s">
        <v>14</v>
      </c>
      <c r="D91" t="s">
        <v>401</v>
      </c>
      <c r="E91" t="s">
        <v>402</v>
      </c>
      <c r="F91" t="s">
        <v>403</v>
      </c>
      <c r="G91" t="str">
        <f>"T6E 0G2"</f>
        <v>T6E 0G2</v>
      </c>
    </row>
    <row r="92" spans="1:7" x14ac:dyDescent="0.55000000000000004">
      <c r="A92" t="s">
        <v>404</v>
      </c>
      <c r="B92" t="s">
        <v>405</v>
      </c>
      <c r="C92" t="s">
        <v>26</v>
      </c>
      <c r="D92" t="s">
        <v>406</v>
      </c>
      <c r="E92" t="s">
        <v>407</v>
      </c>
      <c r="F92" t="s">
        <v>100</v>
      </c>
      <c r="G92" t="str">
        <f>"62703"</f>
        <v>62703</v>
      </c>
    </row>
    <row r="93" spans="1:7" x14ac:dyDescent="0.55000000000000004">
      <c r="A93" t="s">
        <v>408</v>
      </c>
      <c r="B93" t="s">
        <v>150</v>
      </c>
      <c r="C93" t="s">
        <v>20</v>
      </c>
      <c r="D93" t="s">
        <v>151</v>
      </c>
      <c r="E93" t="s">
        <v>57</v>
      </c>
      <c r="F93" t="s">
        <v>58</v>
      </c>
      <c r="G93" t="str">
        <f>"27617"</f>
        <v>27617</v>
      </c>
    </row>
    <row r="94" spans="1:7" x14ac:dyDescent="0.55000000000000004">
      <c r="A94" t="s">
        <v>409</v>
      </c>
      <c r="B94" t="s">
        <v>410</v>
      </c>
      <c r="C94" t="s">
        <v>20</v>
      </c>
      <c r="D94" t="s">
        <v>411</v>
      </c>
      <c r="E94" t="s">
        <v>412</v>
      </c>
      <c r="F94" t="s">
        <v>413</v>
      </c>
      <c r="G94" t="str">
        <f>"40517"</f>
        <v>40517</v>
      </c>
    </row>
    <row r="95" spans="1:7" x14ac:dyDescent="0.55000000000000004">
      <c r="A95" t="s">
        <v>414</v>
      </c>
      <c r="B95" t="s">
        <v>415</v>
      </c>
      <c r="C95" t="s">
        <v>20</v>
      </c>
      <c r="D95" t="s">
        <v>416</v>
      </c>
      <c r="E95" t="s">
        <v>417</v>
      </c>
      <c r="F95" t="s">
        <v>237</v>
      </c>
      <c r="G95" t="str">
        <f>"11747"</f>
        <v>11747</v>
      </c>
    </row>
    <row r="96" spans="1:7" x14ac:dyDescent="0.55000000000000004">
      <c r="A96" t="s">
        <v>418</v>
      </c>
      <c r="B96" t="s">
        <v>419</v>
      </c>
      <c r="C96" t="s">
        <v>20</v>
      </c>
      <c r="D96" t="s">
        <v>420</v>
      </c>
      <c r="E96" t="s">
        <v>421</v>
      </c>
      <c r="F96" t="s">
        <v>82</v>
      </c>
      <c r="G96" t="str">
        <f>"21117"</f>
        <v>21117</v>
      </c>
    </row>
    <row r="97" spans="1:7" x14ac:dyDescent="0.55000000000000004">
      <c r="A97" t="s">
        <v>422</v>
      </c>
      <c r="B97" t="s">
        <v>423</v>
      </c>
      <c r="C97" t="s">
        <v>20</v>
      </c>
      <c r="D97" t="s">
        <v>424</v>
      </c>
      <c r="E97" t="s">
        <v>425</v>
      </c>
      <c r="F97" t="s">
        <v>426</v>
      </c>
      <c r="G97" t="str">
        <f>"37919"</f>
        <v>37919</v>
      </c>
    </row>
    <row r="98" spans="1:7" x14ac:dyDescent="0.55000000000000004">
      <c r="A98" t="s">
        <v>427</v>
      </c>
      <c r="B98" t="s">
        <v>428</v>
      </c>
      <c r="C98" t="s">
        <v>26</v>
      </c>
      <c r="D98" t="s">
        <v>429</v>
      </c>
      <c r="E98" t="s">
        <v>28</v>
      </c>
      <c r="F98" t="s">
        <v>29</v>
      </c>
      <c r="G98" t="str">
        <f>"57101"</f>
        <v>57101</v>
      </c>
    </row>
    <row r="99" spans="1:7" x14ac:dyDescent="0.55000000000000004">
      <c r="A99" t="s">
        <v>430</v>
      </c>
      <c r="B99" t="s">
        <v>431</v>
      </c>
      <c r="C99" t="s">
        <v>26</v>
      </c>
      <c r="D99" t="s">
        <v>432</v>
      </c>
      <c r="E99" t="s">
        <v>433</v>
      </c>
      <c r="F99" t="s">
        <v>434</v>
      </c>
      <c r="G99" t="str">
        <f>"66611"</f>
        <v>66611</v>
      </c>
    </row>
    <row r="100" spans="1:7" x14ac:dyDescent="0.55000000000000004">
      <c r="A100" t="s">
        <v>435</v>
      </c>
      <c r="B100" t="s">
        <v>436</v>
      </c>
      <c r="C100" t="s">
        <v>8</v>
      </c>
      <c r="D100" t="s">
        <v>437</v>
      </c>
      <c r="E100" t="s">
        <v>438</v>
      </c>
      <c r="F100" t="s">
        <v>11</v>
      </c>
      <c r="G100" t="str">
        <f>"91750"</f>
        <v>91750</v>
      </c>
    </row>
    <row r="101" spans="1:7" x14ac:dyDescent="0.55000000000000004">
      <c r="A101" t="s">
        <v>439</v>
      </c>
      <c r="B101" t="s">
        <v>440</v>
      </c>
      <c r="C101" t="s">
        <v>20</v>
      </c>
      <c r="D101" t="s">
        <v>441</v>
      </c>
      <c r="E101" t="s">
        <v>442</v>
      </c>
      <c r="F101" t="s">
        <v>301</v>
      </c>
      <c r="G101" t="str">
        <f>"23059"</f>
        <v>23059</v>
      </c>
    </row>
    <row r="102" spans="1:7" x14ac:dyDescent="0.55000000000000004">
      <c r="A102" t="s">
        <v>443</v>
      </c>
      <c r="B102" t="s">
        <v>444</v>
      </c>
      <c r="C102" t="s">
        <v>20</v>
      </c>
      <c r="D102" t="s">
        <v>445</v>
      </c>
      <c r="E102" t="s">
        <v>446</v>
      </c>
      <c r="F102" t="s">
        <v>58</v>
      </c>
      <c r="G102" t="str">
        <f>"27804"</f>
        <v>27804</v>
      </c>
    </row>
    <row r="103" spans="1:7" x14ac:dyDescent="0.55000000000000004">
      <c r="A103" t="s">
        <v>447</v>
      </c>
      <c r="B103" t="s">
        <v>448</v>
      </c>
      <c r="C103" t="s">
        <v>8</v>
      </c>
      <c r="D103" t="s">
        <v>449</v>
      </c>
      <c r="E103" t="s">
        <v>450</v>
      </c>
      <c r="F103" t="s">
        <v>148</v>
      </c>
      <c r="G103" t="str">
        <f>"V3W 0H6"</f>
        <v>V3W 0H6</v>
      </c>
    </row>
    <row r="104" spans="1:7" x14ac:dyDescent="0.55000000000000004">
      <c r="A104" t="s">
        <v>451</v>
      </c>
      <c r="B104" t="s">
        <v>452</v>
      </c>
      <c r="C104" t="s">
        <v>8</v>
      </c>
      <c r="D104" t="s">
        <v>453</v>
      </c>
      <c r="E104" t="s">
        <v>450</v>
      </c>
      <c r="F104" t="s">
        <v>148</v>
      </c>
      <c r="G104" t="str">
        <f>"V3S 7A4"</f>
        <v>V3S 7A4</v>
      </c>
    </row>
    <row r="105" spans="1:7" x14ac:dyDescent="0.55000000000000004">
      <c r="A105" t="s">
        <v>454</v>
      </c>
      <c r="B105" t="s">
        <v>455</v>
      </c>
      <c r="C105" t="s">
        <v>20</v>
      </c>
      <c r="D105" t="s">
        <v>456</v>
      </c>
      <c r="E105" t="s">
        <v>457</v>
      </c>
      <c r="F105" t="s">
        <v>306</v>
      </c>
      <c r="G105" t="str">
        <f>"44720"</f>
        <v>44720</v>
      </c>
    </row>
    <row r="106" spans="1:7" x14ac:dyDescent="0.55000000000000004">
      <c r="A106" t="s">
        <v>458</v>
      </c>
      <c r="B106" t="s">
        <v>459</v>
      </c>
      <c r="C106" t="s">
        <v>20</v>
      </c>
      <c r="D106" t="s">
        <v>460</v>
      </c>
      <c r="E106" t="s">
        <v>461</v>
      </c>
      <c r="F106" t="s">
        <v>301</v>
      </c>
      <c r="G106" t="str">
        <f>"20166"</f>
        <v>20166</v>
      </c>
    </row>
    <row r="107" spans="1:7" x14ac:dyDescent="0.55000000000000004">
      <c r="A107" t="s">
        <v>462</v>
      </c>
      <c r="B107" t="s">
        <v>463</v>
      </c>
      <c r="C107" t="s">
        <v>20</v>
      </c>
      <c r="D107" t="s">
        <v>464</v>
      </c>
      <c r="E107" t="s">
        <v>412</v>
      </c>
      <c r="F107" t="s">
        <v>413</v>
      </c>
      <c r="G107" t="str">
        <f>"40505"</f>
        <v>40505</v>
      </c>
    </row>
    <row r="108" spans="1:7" x14ac:dyDescent="0.55000000000000004">
      <c r="A108" t="s">
        <v>465</v>
      </c>
      <c r="B108" t="s">
        <v>466</v>
      </c>
      <c r="C108" t="s">
        <v>26</v>
      </c>
      <c r="D108" t="s">
        <v>467</v>
      </c>
      <c r="E108" t="s">
        <v>468</v>
      </c>
      <c r="F108" t="s">
        <v>129</v>
      </c>
      <c r="G108" t="str">
        <f>"75601"</f>
        <v>75601</v>
      </c>
    </row>
    <row r="109" spans="1:7" x14ac:dyDescent="0.55000000000000004">
      <c r="A109" t="s">
        <v>469</v>
      </c>
      <c r="B109" t="s">
        <v>470</v>
      </c>
      <c r="C109" t="s">
        <v>14</v>
      </c>
      <c r="D109" t="s">
        <v>471</v>
      </c>
      <c r="E109" t="s">
        <v>472</v>
      </c>
      <c r="F109" t="s">
        <v>156</v>
      </c>
      <c r="G109" t="str">
        <f>"80002"</f>
        <v>80002</v>
      </c>
    </row>
    <row r="110" spans="1:7" x14ac:dyDescent="0.55000000000000004">
      <c r="A110" t="s">
        <v>473</v>
      </c>
      <c r="B110" t="s">
        <v>474</v>
      </c>
      <c r="C110" t="s">
        <v>20</v>
      </c>
      <c r="D110" t="s">
        <v>475</v>
      </c>
      <c r="E110" t="s">
        <v>476</v>
      </c>
      <c r="F110" t="s">
        <v>77</v>
      </c>
      <c r="G110" t="str">
        <f>"07004"</f>
        <v>07004</v>
      </c>
    </row>
    <row r="111" spans="1:7" x14ac:dyDescent="0.55000000000000004">
      <c r="A111" t="s">
        <v>477</v>
      </c>
      <c r="B111" t="s">
        <v>478</v>
      </c>
      <c r="C111" t="s">
        <v>20</v>
      </c>
      <c r="D111" t="s">
        <v>479</v>
      </c>
      <c r="E111" t="s">
        <v>480</v>
      </c>
      <c r="F111" t="s">
        <v>306</v>
      </c>
      <c r="G111" t="str">
        <f>"44256"</f>
        <v>44256</v>
      </c>
    </row>
    <row r="112" spans="1:7" x14ac:dyDescent="0.55000000000000004">
      <c r="A112" t="s">
        <v>481</v>
      </c>
      <c r="B112" t="s">
        <v>482</v>
      </c>
      <c r="C112" t="s">
        <v>20</v>
      </c>
      <c r="D112" t="s">
        <v>483</v>
      </c>
      <c r="E112" t="s">
        <v>484</v>
      </c>
      <c r="F112" t="s">
        <v>335</v>
      </c>
      <c r="G112" t="str">
        <f>"04103"</f>
        <v>04103</v>
      </c>
    </row>
    <row r="113" spans="1:7" x14ac:dyDescent="0.55000000000000004">
      <c r="A113" t="s">
        <v>485</v>
      </c>
      <c r="B113" t="s">
        <v>486</v>
      </c>
      <c r="C113" t="s">
        <v>20</v>
      </c>
      <c r="D113" t="s">
        <v>487</v>
      </c>
      <c r="E113" t="s">
        <v>488</v>
      </c>
      <c r="F113" t="s">
        <v>23</v>
      </c>
      <c r="G113" t="str">
        <f>"06109"</f>
        <v>06109</v>
      </c>
    </row>
    <row r="114" spans="1:7" x14ac:dyDescent="0.55000000000000004">
      <c r="A114" t="s">
        <v>489</v>
      </c>
      <c r="B114" t="s">
        <v>490</v>
      </c>
      <c r="C114" t="s">
        <v>14</v>
      </c>
      <c r="D114" t="s">
        <v>491</v>
      </c>
      <c r="E114" t="s">
        <v>492</v>
      </c>
      <c r="F114" t="s">
        <v>403</v>
      </c>
      <c r="G114" t="str">
        <f>"AB, T2R 0E7"</f>
        <v>AB, T2R 0E7</v>
      </c>
    </row>
    <row r="115" spans="1:7" x14ac:dyDescent="0.55000000000000004">
      <c r="A115" t="s">
        <v>493</v>
      </c>
      <c r="B115" t="s">
        <v>494</v>
      </c>
      <c r="C115" t="s">
        <v>20</v>
      </c>
      <c r="D115" t="s">
        <v>495</v>
      </c>
      <c r="E115" t="s">
        <v>496</v>
      </c>
      <c r="F115" t="s">
        <v>497</v>
      </c>
      <c r="G115" t="str">
        <f>"03063"</f>
        <v>03063</v>
      </c>
    </row>
    <row r="116" spans="1:7" x14ac:dyDescent="0.55000000000000004">
      <c r="A116" t="s">
        <v>498</v>
      </c>
      <c r="B116" t="s">
        <v>499</v>
      </c>
      <c r="C116" t="s">
        <v>26</v>
      </c>
      <c r="D116" t="s">
        <v>500</v>
      </c>
      <c r="E116" t="s">
        <v>262</v>
      </c>
      <c r="F116" t="s">
        <v>116</v>
      </c>
      <c r="G116" t="str">
        <f>"55337"</f>
        <v>55337</v>
      </c>
    </row>
    <row r="117" spans="1:7" x14ac:dyDescent="0.55000000000000004">
      <c r="A117" t="s">
        <v>501</v>
      </c>
      <c r="B117" t="s">
        <v>502</v>
      </c>
      <c r="C117" t="s">
        <v>20</v>
      </c>
      <c r="D117" t="s">
        <v>503</v>
      </c>
      <c r="E117" t="s">
        <v>33</v>
      </c>
      <c r="F117" t="s">
        <v>34</v>
      </c>
      <c r="G117" t="str">
        <f>"32810"</f>
        <v>32810</v>
      </c>
    </row>
    <row r="118" spans="1:7" x14ac:dyDescent="0.55000000000000004">
      <c r="A118" t="s">
        <v>504</v>
      </c>
      <c r="B118" t="s">
        <v>505</v>
      </c>
      <c r="C118" t="s">
        <v>20</v>
      </c>
      <c r="D118" t="s">
        <v>506</v>
      </c>
      <c r="E118" t="s">
        <v>507</v>
      </c>
      <c r="F118" t="s">
        <v>508</v>
      </c>
      <c r="G118" t="str">
        <f>"J3B 7X4"</f>
        <v>J3B 7X4</v>
      </c>
    </row>
    <row r="119" spans="1:7" x14ac:dyDescent="0.55000000000000004">
      <c r="A119" t="s">
        <v>509</v>
      </c>
      <c r="B119" t="s">
        <v>510</v>
      </c>
      <c r="C119" t="s">
        <v>8</v>
      </c>
      <c r="D119" t="s">
        <v>511</v>
      </c>
      <c r="E119" t="s">
        <v>512</v>
      </c>
      <c r="F119" t="s">
        <v>49</v>
      </c>
      <c r="G119" t="str">
        <f>"98109"</f>
        <v>98109</v>
      </c>
    </row>
    <row r="120" spans="1:7" x14ac:dyDescent="0.55000000000000004">
      <c r="A120" t="s">
        <v>513</v>
      </c>
      <c r="B120" t="s">
        <v>514</v>
      </c>
      <c r="C120" t="s">
        <v>20</v>
      </c>
      <c r="D120" t="s">
        <v>515</v>
      </c>
      <c r="E120" t="s">
        <v>516</v>
      </c>
      <c r="F120" t="s">
        <v>77</v>
      </c>
      <c r="G120" t="str">
        <f>"08234"</f>
        <v>08234</v>
      </c>
    </row>
    <row r="121" spans="1:7" x14ac:dyDescent="0.55000000000000004">
      <c r="A121" t="s">
        <v>517</v>
      </c>
      <c r="B121" t="s">
        <v>518</v>
      </c>
      <c r="C121" t="s">
        <v>20</v>
      </c>
      <c r="D121" t="s">
        <v>519</v>
      </c>
      <c r="E121" t="s">
        <v>520</v>
      </c>
      <c r="F121" t="s">
        <v>58</v>
      </c>
      <c r="G121" t="str">
        <f>"28306"</f>
        <v>28306</v>
      </c>
    </row>
    <row r="122" spans="1:7" x14ac:dyDescent="0.55000000000000004">
      <c r="A122" t="s">
        <v>521</v>
      </c>
      <c r="B122" t="s">
        <v>522</v>
      </c>
      <c r="C122" t="s">
        <v>8</v>
      </c>
      <c r="D122" t="s">
        <v>523</v>
      </c>
      <c r="E122" t="s">
        <v>524</v>
      </c>
      <c r="F122" t="s">
        <v>11</v>
      </c>
      <c r="G122" t="str">
        <f>"91911"</f>
        <v>91911</v>
      </c>
    </row>
    <row r="123" spans="1:7" x14ac:dyDescent="0.55000000000000004">
      <c r="A123" t="s">
        <v>525</v>
      </c>
      <c r="B123" t="s">
        <v>526</v>
      </c>
      <c r="C123" t="s">
        <v>26</v>
      </c>
      <c r="D123" t="s">
        <v>527</v>
      </c>
      <c r="E123" t="s">
        <v>528</v>
      </c>
      <c r="F123" t="s">
        <v>63</v>
      </c>
      <c r="G123" t="str">
        <f>"50317"</f>
        <v>50317</v>
      </c>
    </row>
    <row r="124" spans="1:7" x14ac:dyDescent="0.55000000000000004">
      <c r="A124" t="s">
        <v>529</v>
      </c>
      <c r="B124" t="s">
        <v>530</v>
      </c>
      <c r="C124" t="s">
        <v>8</v>
      </c>
      <c r="D124" t="s">
        <v>531</v>
      </c>
      <c r="E124" t="s">
        <v>532</v>
      </c>
      <c r="F124" t="s">
        <v>49</v>
      </c>
      <c r="G124" t="str">
        <f>"98005"</f>
        <v>98005</v>
      </c>
    </row>
    <row r="125" spans="1:7" x14ac:dyDescent="0.55000000000000004">
      <c r="A125" t="s">
        <v>533</v>
      </c>
      <c r="B125" t="s">
        <v>534</v>
      </c>
      <c r="C125" t="s">
        <v>26</v>
      </c>
      <c r="D125" t="s">
        <v>535</v>
      </c>
      <c r="E125" t="s">
        <v>201</v>
      </c>
      <c r="F125" t="s">
        <v>202</v>
      </c>
      <c r="G125" t="str">
        <f>"63139"</f>
        <v>63139</v>
      </c>
    </row>
    <row r="126" spans="1:7" x14ac:dyDescent="0.55000000000000004">
      <c r="A126" t="s">
        <v>536</v>
      </c>
      <c r="B126" t="s">
        <v>537</v>
      </c>
      <c r="C126" t="s">
        <v>26</v>
      </c>
      <c r="D126" t="s">
        <v>538</v>
      </c>
      <c r="E126" t="s">
        <v>539</v>
      </c>
      <c r="F126" t="s">
        <v>129</v>
      </c>
      <c r="G126" t="str">
        <f>"75074"</f>
        <v>75074</v>
      </c>
    </row>
    <row r="127" spans="1:7" x14ac:dyDescent="0.55000000000000004">
      <c r="A127" t="s">
        <v>540</v>
      </c>
      <c r="B127" t="s">
        <v>541</v>
      </c>
      <c r="C127" t="s">
        <v>20</v>
      </c>
      <c r="D127" t="s">
        <v>542</v>
      </c>
      <c r="E127" t="s">
        <v>543</v>
      </c>
      <c r="F127" t="s">
        <v>58</v>
      </c>
      <c r="G127" t="str">
        <f>"27828"</f>
        <v>27828</v>
      </c>
    </row>
    <row r="128" spans="1:7" x14ac:dyDescent="0.55000000000000004">
      <c r="A128" t="s">
        <v>544</v>
      </c>
      <c r="B128" t="s">
        <v>545</v>
      </c>
      <c r="C128" t="s">
        <v>20</v>
      </c>
      <c r="D128" t="s">
        <v>546</v>
      </c>
      <c r="E128" t="s">
        <v>547</v>
      </c>
      <c r="F128" t="s">
        <v>44</v>
      </c>
      <c r="G128" t="str">
        <f>"48072"</f>
        <v>48072</v>
      </c>
    </row>
    <row r="129" spans="1:7" x14ac:dyDescent="0.55000000000000004">
      <c r="A129" t="s">
        <v>548</v>
      </c>
      <c r="B129" t="s">
        <v>549</v>
      </c>
      <c r="C129" t="s">
        <v>20</v>
      </c>
      <c r="D129" t="s">
        <v>550</v>
      </c>
      <c r="E129" t="s">
        <v>551</v>
      </c>
      <c r="F129" t="s">
        <v>44</v>
      </c>
      <c r="G129" t="str">
        <f>"49009"</f>
        <v>49009</v>
      </c>
    </row>
    <row r="130" spans="1:7" x14ac:dyDescent="0.55000000000000004">
      <c r="A130" t="s">
        <v>552</v>
      </c>
      <c r="B130" t="s">
        <v>553</v>
      </c>
      <c r="C130" t="s">
        <v>26</v>
      </c>
      <c r="D130" t="s">
        <v>554</v>
      </c>
      <c r="E130" t="s">
        <v>555</v>
      </c>
      <c r="F130" t="s">
        <v>556</v>
      </c>
      <c r="G130" t="str">
        <f>"53716"</f>
        <v>53716</v>
      </c>
    </row>
    <row r="131" spans="1:7" x14ac:dyDescent="0.55000000000000004">
      <c r="A131" t="s">
        <v>557</v>
      </c>
      <c r="B131" t="s">
        <v>558</v>
      </c>
      <c r="C131" t="s">
        <v>26</v>
      </c>
      <c r="D131" t="s">
        <v>559</v>
      </c>
      <c r="E131" t="s">
        <v>407</v>
      </c>
      <c r="F131" t="s">
        <v>202</v>
      </c>
      <c r="G131" t="str">
        <f>"65802"</f>
        <v>65802</v>
      </c>
    </row>
    <row r="132" spans="1:7" x14ac:dyDescent="0.55000000000000004">
      <c r="A132" t="s">
        <v>560</v>
      </c>
      <c r="B132" t="s">
        <v>561</v>
      </c>
      <c r="C132" t="s">
        <v>26</v>
      </c>
      <c r="D132" t="s">
        <v>562</v>
      </c>
      <c r="E132" t="s">
        <v>563</v>
      </c>
      <c r="F132" t="s">
        <v>100</v>
      </c>
      <c r="G132" t="str">
        <f>"60440"</f>
        <v>60440</v>
      </c>
    </row>
    <row r="133" spans="1:7" x14ac:dyDescent="0.55000000000000004">
      <c r="A133" t="s">
        <v>564</v>
      </c>
      <c r="B133" t="s">
        <v>565</v>
      </c>
      <c r="C133" t="s">
        <v>26</v>
      </c>
      <c r="D133" t="s">
        <v>566</v>
      </c>
      <c r="E133" t="s">
        <v>567</v>
      </c>
      <c r="F133" t="s">
        <v>63</v>
      </c>
      <c r="G133" t="str">
        <f>"51537"</f>
        <v>51537</v>
      </c>
    </row>
    <row r="134" spans="1:7" x14ac:dyDescent="0.55000000000000004">
      <c r="A134" t="s">
        <v>568</v>
      </c>
      <c r="B134" t="s">
        <v>569</v>
      </c>
      <c r="C134" t="s">
        <v>20</v>
      </c>
      <c r="D134" t="s">
        <v>570</v>
      </c>
      <c r="E134" t="s">
        <v>571</v>
      </c>
      <c r="F134" t="s">
        <v>34</v>
      </c>
      <c r="G134" t="str">
        <f>"32501"</f>
        <v>32501</v>
      </c>
    </row>
    <row r="135" spans="1:7" x14ac:dyDescent="0.55000000000000004">
      <c r="A135" t="s">
        <v>572</v>
      </c>
      <c r="B135" t="s">
        <v>573</v>
      </c>
      <c r="C135" t="s">
        <v>20</v>
      </c>
      <c r="D135" t="s">
        <v>574</v>
      </c>
      <c r="E135" t="s">
        <v>575</v>
      </c>
      <c r="F135" t="s">
        <v>72</v>
      </c>
      <c r="G135" t="str">
        <f>"47904"</f>
        <v>47904</v>
      </c>
    </row>
    <row r="136" spans="1:7" x14ac:dyDescent="0.55000000000000004">
      <c r="A136" t="s">
        <v>576</v>
      </c>
      <c r="B136" t="s">
        <v>577</v>
      </c>
      <c r="C136" t="s">
        <v>26</v>
      </c>
      <c r="D136" t="s">
        <v>578</v>
      </c>
      <c r="E136" t="s">
        <v>407</v>
      </c>
      <c r="F136" t="s">
        <v>202</v>
      </c>
      <c r="G136" t="str">
        <f>"65807"</f>
        <v>65807</v>
      </c>
    </row>
    <row r="137" spans="1:7" x14ac:dyDescent="0.55000000000000004">
      <c r="A137" t="s">
        <v>579</v>
      </c>
      <c r="B137" t="s">
        <v>580</v>
      </c>
      <c r="C137" t="s">
        <v>20</v>
      </c>
      <c r="D137" t="s">
        <v>581</v>
      </c>
      <c r="E137" t="s">
        <v>227</v>
      </c>
      <c r="F137" t="s">
        <v>228</v>
      </c>
      <c r="G137" t="str">
        <f>"30066"</f>
        <v>30066</v>
      </c>
    </row>
    <row r="138" spans="1:7" x14ac:dyDescent="0.55000000000000004">
      <c r="A138" t="s">
        <v>582</v>
      </c>
      <c r="B138" t="s">
        <v>583</v>
      </c>
      <c r="C138" t="s">
        <v>26</v>
      </c>
      <c r="D138" t="s">
        <v>584</v>
      </c>
      <c r="E138" t="s">
        <v>585</v>
      </c>
      <c r="F138" t="s">
        <v>129</v>
      </c>
      <c r="G138" t="str">
        <f>"76710"</f>
        <v>76710</v>
      </c>
    </row>
    <row r="139" spans="1:7" x14ac:dyDescent="0.55000000000000004">
      <c r="A139" t="s">
        <v>586</v>
      </c>
      <c r="B139" t="s">
        <v>587</v>
      </c>
      <c r="C139" t="s">
        <v>20</v>
      </c>
      <c r="D139" t="s">
        <v>588</v>
      </c>
      <c r="E139" t="s">
        <v>589</v>
      </c>
      <c r="F139" t="s">
        <v>39</v>
      </c>
      <c r="G139" t="str">
        <f>"25302"</f>
        <v>25302</v>
      </c>
    </row>
    <row r="140" spans="1:7" x14ac:dyDescent="0.55000000000000004">
      <c r="A140" t="s">
        <v>590</v>
      </c>
      <c r="B140" t="s">
        <v>591</v>
      </c>
      <c r="C140" t="s">
        <v>20</v>
      </c>
      <c r="D140" t="s">
        <v>592</v>
      </c>
      <c r="E140" t="s">
        <v>593</v>
      </c>
      <c r="F140" t="s">
        <v>134</v>
      </c>
      <c r="G140" t="str">
        <f>"18078"</f>
        <v>18078</v>
      </c>
    </row>
    <row r="141" spans="1:7" x14ac:dyDescent="0.55000000000000004">
      <c r="A141" t="s">
        <v>594</v>
      </c>
      <c r="B141" t="s">
        <v>595</v>
      </c>
      <c r="C141" t="s">
        <v>20</v>
      </c>
      <c r="D141" t="s">
        <v>596</v>
      </c>
      <c r="E141" t="s">
        <v>597</v>
      </c>
      <c r="F141" t="s">
        <v>44</v>
      </c>
      <c r="G141" t="str">
        <f>"49024"</f>
        <v>49024</v>
      </c>
    </row>
    <row r="142" spans="1:7" x14ac:dyDescent="0.55000000000000004">
      <c r="A142" t="s">
        <v>598</v>
      </c>
      <c r="B142" t="s">
        <v>599</v>
      </c>
      <c r="C142" t="s">
        <v>26</v>
      </c>
      <c r="D142" t="s">
        <v>600</v>
      </c>
      <c r="E142" t="s">
        <v>201</v>
      </c>
      <c r="F142" t="s">
        <v>202</v>
      </c>
      <c r="G142" t="str">
        <f>"63119"</f>
        <v>63119</v>
      </c>
    </row>
    <row r="143" spans="1:7" x14ac:dyDescent="0.55000000000000004">
      <c r="A143" t="s">
        <v>601</v>
      </c>
      <c r="B143" t="s">
        <v>602</v>
      </c>
      <c r="C143" t="s">
        <v>26</v>
      </c>
      <c r="D143" t="s">
        <v>603</v>
      </c>
      <c r="E143" t="s">
        <v>528</v>
      </c>
      <c r="F143" t="s">
        <v>63</v>
      </c>
      <c r="G143" t="str">
        <f>"50322"</f>
        <v>50322</v>
      </c>
    </row>
    <row r="144" spans="1:7" x14ac:dyDescent="0.55000000000000004">
      <c r="A144" t="s">
        <v>604</v>
      </c>
      <c r="B144" t="s">
        <v>605</v>
      </c>
      <c r="C144" t="s">
        <v>26</v>
      </c>
      <c r="D144" t="s">
        <v>606</v>
      </c>
      <c r="E144" t="s">
        <v>607</v>
      </c>
      <c r="F144" t="s">
        <v>202</v>
      </c>
      <c r="G144" t="str">
        <f>"65109"</f>
        <v>65109</v>
      </c>
    </row>
    <row r="145" spans="1:7" x14ac:dyDescent="0.55000000000000004">
      <c r="A145" t="s">
        <v>608</v>
      </c>
      <c r="B145" t="s">
        <v>609</v>
      </c>
      <c r="C145" t="s">
        <v>26</v>
      </c>
      <c r="D145" t="s">
        <v>610</v>
      </c>
      <c r="E145" t="s">
        <v>364</v>
      </c>
      <c r="F145" t="s">
        <v>365</v>
      </c>
      <c r="G145" t="str">
        <f>"72204"</f>
        <v>72204</v>
      </c>
    </row>
    <row r="146" spans="1:7" x14ac:dyDescent="0.55000000000000004">
      <c r="A146" t="s">
        <v>611</v>
      </c>
      <c r="B146" t="s">
        <v>612</v>
      </c>
      <c r="C146" t="s">
        <v>26</v>
      </c>
      <c r="D146" t="s">
        <v>613</v>
      </c>
      <c r="E146" t="s">
        <v>614</v>
      </c>
      <c r="G146" t="str">
        <f>"66215"</f>
        <v>66215</v>
      </c>
    </row>
    <row r="147" spans="1:7" x14ac:dyDescent="0.55000000000000004">
      <c r="A147" t="s">
        <v>615</v>
      </c>
      <c r="B147" t="s">
        <v>616</v>
      </c>
      <c r="C147" t="s">
        <v>617</v>
      </c>
      <c r="E147" t="s">
        <v>618</v>
      </c>
      <c r="F147" t="s">
        <v>202</v>
      </c>
      <c r="G147" t="str">
        <f>"63139"</f>
        <v>63139</v>
      </c>
    </row>
    <row r="148" spans="1:7" x14ac:dyDescent="0.55000000000000004">
      <c r="A148" t="s">
        <v>619</v>
      </c>
      <c r="B148" t="s">
        <v>620</v>
      </c>
      <c r="C148" t="s">
        <v>26</v>
      </c>
      <c r="D148" t="s">
        <v>621</v>
      </c>
      <c r="E148" t="s">
        <v>622</v>
      </c>
      <c r="F148" t="s">
        <v>129</v>
      </c>
      <c r="G148" t="str">
        <f>"75019"</f>
        <v>75019</v>
      </c>
    </row>
    <row r="149" spans="1:7" x14ac:dyDescent="0.55000000000000004">
      <c r="A149" t="s">
        <v>623</v>
      </c>
      <c r="B149" t="s">
        <v>624</v>
      </c>
      <c r="C149" t="s">
        <v>26</v>
      </c>
      <c r="D149" t="s">
        <v>625</v>
      </c>
      <c r="E149" t="s">
        <v>364</v>
      </c>
      <c r="F149" t="s">
        <v>365</v>
      </c>
    </row>
    <row r="150" spans="1:7" x14ac:dyDescent="0.55000000000000004">
      <c r="A150" t="s">
        <v>626</v>
      </c>
      <c r="B150" t="s">
        <v>627</v>
      </c>
      <c r="C150" t="s">
        <v>20</v>
      </c>
      <c r="D150" t="s">
        <v>628</v>
      </c>
      <c r="E150" t="s">
        <v>629</v>
      </c>
      <c r="F150" t="s">
        <v>82</v>
      </c>
      <c r="G150" t="str">
        <f>"20706"</f>
        <v>20706</v>
      </c>
    </row>
    <row r="151" spans="1:7" x14ac:dyDescent="0.55000000000000004">
      <c r="A151" t="s">
        <v>630</v>
      </c>
      <c r="B151" t="s">
        <v>631</v>
      </c>
      <c r="C151" t="s">
        <v>26</v>
      </c>
      <c r="D151" t="s">
        <v>632</v>
      </c>
      <c r="E151" t="s">
        <v>633</v>
      </c>
      <c r="F151" t="s">
        <v>202</v>
      </c>
      <c r="G151" t="str">
        <f>"63043"</f>
        <v>63043</v>
      </c>
    </row>
    <row r="152" spans="1:7" x14ac:dyDescent="0.55000000000000004">
      <c r="A152" t="s">
        <v>634</v>
      </c>
      <c r="B152" t="s">
        <v>635</v>
      </c>
      <c r="C152" t="s">
        <v>20</v>
      </c>
      <c r="D152" t="s">
        <v>636</v>
      </c>
      <c r="E152" t="s">
        <v>637</v>
      </c>
      <c r="F152" t="s">
        <v>306</v>
      </c>
      <c r="G152" t="str">
        <f>"45205"</f>
        <v>45205</v>
      </c>
    </row>
    <row r="153" spans="1:7" x14ac:dyDescent="0.55000000000000004">
      <c r="A153" t="s">
        <v>638</v>
      </c>
      <c r="B153" t="s">
        <v>639</v>
      </c>
      <c r="C153" t="s">
        <v>20</v>
      </c>
      <c r="D153" t="s">
        <v>640</v>
      </c>
      <c r="E153" t="s">
        <v>641</v>
      </c>
      <c r="F153" t="s">
        <v>301</v>
      </c>
      <c r="G153" t="str">
        <f>"22602"</f>
        <v>22602</v>
      </c>
    </row>
    <row r="154" spans="1:7" x14ac:dyDescent="0.55000000000000004">
      <c r="A154" t="s">
        <v>642</v>
      </c>
      <c r="B154" t="s">
        <v>643</v>
      </c>
      <c r="C154" t="s">
        <v>20</v>
      </c>
      <c r="D154" t="s">
        <v>644</v>
      </c>
      <c r="E154" t="s">
        <v>645</v>
      </c>
      <c r="F154" t="s">
        <v>58</v>
      </c>
      <c r="G154" t="str">
        <f>"27405"</f>
        <v>27405</v>
      </c>
    </row>
    <row r="155" spans="1:7" x14ac:dyDescent="0.55000000000000004">
      <c r="A155" t="s">
        <v>646</v>
      </c>
      <c r="B155" t="s">
        <v>647</v>
      </c>
      <c r="C155" t="s">
        <v>20</v>
      </c>
      <c r="D155" t="s">
        <v>648</v>
      </c>
      <c r="E155" t="s">
        <v>649</v>
      </c>
      <c r="F155" t="s">
        <v>34</v>
      </c>
      <c r="G155" t="str">
        <f>"33025"</f>
        <v>33025</v>
      </c>
    </row>
    <row r="156" spans="1:7" x14ac:dyDescent="0.55000000000000004">
      <c r="A156" t="s">
        <v>650</v>
      </c>
      <c r="B156" t="s">
        <v>651</v>
      </c>
      <c r="C156" t="s">
        <v>26</v>
      </c>
      <c r="D156" t="s">
        <v>652</v>
      </c>
      <c r="E156" t="s">
        <v>622</v>
      </c>
      <c r="F156" t="s">
        <v>129</v>
      </c>
      <c r="G156" t="str">
        <f>"75019"</f>
        <v>75019</v>
      </c>
    </row>
    <row r="157" spans="1:7" x14ac:dyDescent="0.55000000000000004">
      <c r="A157" t="s">
        <v>653</v>
      </c>
      <c r="B157" t="s">
        <v>654</v>
      </c>
      <c r="C157" t="s">
        <v>20</v>
      </c>
      <c r="D157" t="s">
        <v>655</v>
      </c>
      <c r="E157" t="s">
        <v>656</v>
      </c>
      <c r="F157" t="s">
        <v>82</v>
      </c>
      <c r="G157" t="str">
        <f>"21031"</f>
        <v>21031</v>
      </c>
    </row>
    <row r="158" spans="1:7" x14ac:dyDescent="0.55000000000000004">
      <c r="A158" t="s">
        <v>657</v>
      </c>
      <c r="B158" t="s">
        <v>658</v>
      </c>
      <c r="C158" t="s">
        <v>20</v>
      </c>
      <c r="D158" t="s">
        <v>659</v>
      </c>
      <c r="E158" t="s">
        <v>660</v>
      </c>
      <c r="F158" t="s">
        <v>34</v>
      </c>
      <c r="G158" t="str">
        <f>"33609"</f>
        <v>33609</v>
      </c>
    </row>
    <row r="159" spans="1:7" x14ac:dyDescent="0.55000000000000004">
      <c r="A159" t="s">
        <v>661</v>
      </c>
      <c r="B159" t="s">
        <v>658</v>
      </c>
      <c r="C159" t="s">
        <v>20</v>
      </c>
      <c r="D159" t="s">
        <v>659</v>
      </c>
      <c r="E159" t="s">
        <v>660</v>
      </c>
      <c r="F159" t="s">
        <v>34</v>
      </c>
      <c r="G159" t="str">
        <f>"33609"</f>
        <v>33609</v>
      </c>
    </row>
    <row r="160" spans="1:7" x14ac:dyDescent="0.55000000000000004">
      <c r="A160" t="s">
        <v>662</v>
      </c>
      <c r="B160" t="s">
        <v>658</v>
      </c>
      <c r="C160" t="s">
        <v>26</v>
      </c>
      <c r="D160" t="s">
        <v>663</v>
      </c>
      <c r="E160" t="s">
        <v>664</v>
      </c>
      <c r="F160" t="s">
        <v>426</v>
      </c>
      <c r="G160" t="str">
        <f>"37218"</f>
        <v>37218</v>
      </c>
    </row>
    <row r="161" spans="1:7" x14ac:dyDescent="0.55000000000000004">
      <c r="A161" t="s">
        <v>665</v>
      </c>
      <c r="B161" t="s">
        <v>658</v>
      </c>
      <c r="C161" t="s">
        <v>20</v>
      </c>
      <c r="D161" t="s">
        <v>666</v>
      </c>
      <c r="E161" t="s">
        <v>667</v>
      </c>
      <c r="F161" t="s">
        <v>296</v>
      </c>
      <c r="G161" t="str">
        <f>"36609"</f>
        <v>36609</v>
      </c>
    </row>
    <row r="162" spans="1:7" x14ac:dyDescent="0.55000000000000004">
      <c r="A162" t="s">
        <v>668</v>
      </c>
      <c r="B162" t="s">
        <v>658</v>
      </c>
      <c r="C162" t="s">
        <v>20</v>
      </c>
      <c r="D162" t="s">
        <v>659</v>
      </c>
      <c r="E162" t="s">
        <v>660</v>
      </c>
      <c r="F162" t="s">
        <v>34</v>
      </c>
      <c r="G162" t="str">
        <f>"33609"</f>
        <v>33609</v>
      </c>
    </row>
    <row r="163" spans="1:7" x14ac:dyDescent="0.55000000000000004">
      <c r="A163" t="s">
        <v>669</v>
      </c>
      <c r="B163" t="s">
        <v>670</v>
      </c>
      <c r="C163" t="s">
        <v>26</v>
      </c>
      <c r="D163" t="s">
        <v>671</v>
      </c>
      <c r="E163" t="s">
        <v>672</v>
      </c>
      <c r="F163" t="s">
        <v>100</v>
      </c>
      <c r="G163" t="str">
        <f>"61615"</f>
        <v>61615</v>
      </c>
    </row>
    <row r="164" spans="1:7" x14ac:dyDescent="0.55000000000000004">
      <c r="A164" t="s">
        <v>673</v>
      </c>
      <c r="B164" t="s">
        <v>674</v>
      </c>
      <c r="C164" t="s">
        <v>20</v>
      </c>
      <c r="D164" t="s">
        <v>675</v>
      </c>
      <c r="E164" t="s">
        <v>676</v>
      </c>
      <c r="F164" t="s">
        <v>228</v>
      </c>
      <c r="G164" t="str">
        <f>"30458"</f>
        <v>30458</v>
      </c>
    </row>
    <row r="165" spans="1:7" x14ac:dyDescent="0.55000000000000004">
      <c r="A165" t="s">
        <v>677</v>
      </c>
      <c r="B165" t="s">
        <v>678</v>
      </c>
      <c r="C165" t="s">
        <v>26</v>
      </c>
      <c r="D165" t="s">
        <v>679</v>
      </c>
      <c r="E165" t="s">
        <v>680</v>
      </c>
      <c r="F165" t="s">
        <v>434</v>
      </c>
      <c r="G165" t="str">
        <f>"67211"</f>
        <v>67211</v>
      </c>
    </row>
    <row r="166" spans="1:7" x14ac:dyDescent="0.55000000000000004">
      <c r="A166" t="s">
        <v>681</v>
      </c>
      <c r="B166" t="s">
        <v>682</v>
      </c>
      <c r="C166" t="s">
        <v>20</v>
      </c>
      <c r="D166" t="s">
        <v>683</v>
      </c>
      <c r="E166" t="s">
        <v>684</v>
      </c>
      <c r="F166" t="s">
        <v>306</v>
      </c>
      <c r="G166" t="str">
        <f>"44286"</f>
        <v>44286</v>
      </c>
    </row>
    <row r="167" spans="1:7" x14ac:dyDescent="0.55000000000000004">
      <c r="A167" t="s">
        <v>685</v>
      </c>
      <c r="B167" t="s">
        <v>686</v>
      </c>
      <c r="C167" t="s">
        <v>26</v>
      </c>
      <c r="D167" t="s">
        <v>687</v>
      </c>
      <c r="E167" t="s">
        <v>688</v>
      </c>
      <c r="F167" t="s">
        <v>129</v>
      </c>
      <c r="G167" t="str">
        <f>"77478"</f>
        <v>77478</v>
      </c>
    </row>
    <row r="168" spans="1:7" x14ac:dyDescent="0.55000000000000004">
      <c r="A168" t="s">
        <v>689</v>
      </c>
      <c r="B168" t="s">
        <v>690</v>
      </c>
      <c r="C168" t="s">
        <v>14</v>
      </c>
      <c r="D168" t="s">
        <v>691</v>
      </c>
      <c r="E168" t="s">
        <v>692</v>
      </c>
      <c r="F168" t="s">
        <v>403</v>
      </c>
      <c r="G168" t="str">
        <f>"T4E 1B9"</f>
        <v>T4E 1B9</v>
      </c>
    </row>
    <row r="169" spans="1:7" x14ac:dyDescent="0.55000000000000004">
      <c r="A169" t="s">
        <v>693</v>
      </c>
      <c r="B169" t="s">
        <v>694</v>
      </c>
      <c r="C169" t="s">
        <v>20</v>
      </c>
      <c r="D169" t="s">
        <v>695</v>
      </c>
      <c r="E169" t="s">
        <v>637</v>
      </c>
      <c r="F169" t="s">
        <v>306</v>
      </c>
      <c r="G169" t="str">
        <f>"45241"</f>
        <v>45241</v>
      </c>
    </row>
    <row r="170" spans="1:7" x14ac:dyDescent="0.55000000000000004">
      <c r="A170" t="s">
        <v>696</v>
      </c>
      <c r="B170" t="s">
        <v>697</v>
      </c>
      <c r="C170" t="s">
        <v>20</v>
      </c>
      <c r="D170" t="s">
        <v>698</v>
      </c>
      <c r="E170" t="s">
        <v>699</v>
      </c>
      <c r="F170" t="s">
        <v>134</v>
      </c>
      <c r="G170" t="str">
        <f>"17403"</f>
        <v>17403</v>
      </c>
    </row>
    <row r="171" spans="1:7" x14ac:dyDescent="0.55000000000000004">
      <c r="A171" t="s">
        <v>700</v>
      </c>
      <c r="B171" t="s">
        <v>701</v>
      </c>
      <c r="C171" t="s">
        <v>20</v>
      </c>
      <c r="D171" t="s">
        <v>702</v>
      </c>
      <c r="E171" t="s">
        <v>589</v>
      </c>
      <c r="F171" t="s">
        <v>390</v>
      </c>
      <c r="G171" t="str">
        <f>"29414"</f>
        <v>29414</v>
      </c>
    </row>
    <row r="172" spans="1:7" x14ac:dyDescent="0.55000000000000004">
      <c r="A172" t="s">
        <v>703</v>
      </c>
      <c r="B172" t="s">
        <v>704</v>
      </c>
      <c r="C172" t="s">
        <v>26</v>
      </c>
      <c r="D172" t="s">
        <v>705</v>
      </c>
      <c r="E172" t="s">
        <v>706</v>
      </c>
      <c r="F172" t="s">
        <v>129</v>
      </c>
      <c r="G172" t="str">
        <f>"78249"</f>
        <v>78249</v>
      </c>
    </row>
    <row r="173" spans="1:7" x14ac:dyDescent="0.55000000000000004">
      <c r="A173" t="s">
        <v>707</v>
      </c>
      <c r="B173" t="s">
        <v>708</v>
      </c>
      <c r="C173" t="s">
        <v>20</v>
      </c>
      <c r="D173" t="s">
        <v>709</v>
      </c>
      <c r="E173" t="s">
        <v>710</v>
      </c>
      <c r="F173" t="s">
        <v>237</v>
      </c>
      <c r="G173" t="str">
        <f>"11218"</f>
        <v>11218</v>
      </c>
    </row>
    <row r="174" spans="1:7" x14ac:dyDescent="0.55000000000000004">
      <c r="A174" t="s">
        <v>711</v>
      </c>
      <c r="B174" t="s">
        <v>712</v>
      </c>
      <c r="C174" t="s">
        <v>20</v>
      </c>
      <c r="D174" t="s">
        <v>713</v>
      </c>
      <c r="E174" t="s">
        <v>714</v>
      </c>
      <c r="F174" t="s">
        <v>340</v>
      </c>
      <c r="G174" t="str">
        <f>"M2P 2B5"</f>
        <v>M2P 2B5</v>
      </c>
    </row>
    <row r="175" spans="1:7" x14ac:dyDescent="0.55000000000000004">
      <c r="A175" t="s">
        <v>715</v>
      </c>
      <c r="B175" t="s">
        <v>716</v>
      </c>
      <c r="C175" t="s">
        <v>14</v>
      </c>
      <c r="D175" t="s">
        <v>717</v>
      </c>
      <c r="E175" t="s">
        <v>718</v>
      </c>
      <c r="F175" t="s">
        <v>719</v>
      </c>
      <c r="G175" t="str">
        <f>"87110"</f>
        <v>87110</v>
      </c>
    </row>
    <row r="176" spans="1:7" x14ac:dyDescent="0.55000000000000004">
      <c r="A176" t="s">
        <v>720</v>
      </c>
      <c r="B176" t="s">
        <v>721</v>
      </c>
      <c r="C176" t="s">
        <v>20</v>
      </c>
      <c r="D176" t="s">
        <v>722</v>
      </c>
      <c r="E176" t="s">
        <v>177</v>
      </c>
      <c r="F176" t="s">
        <v>77</v>
      </c>
      <c r="G176" t="str">
        <f>"07033"</f>
        <v>07033</v>
      </c>
    </row>
    <row r="177" spans="1:7" x14ac:dyDescent="0.55000000000000004">
      <c r="A177" t="s">
        <v>723</v>
      </c>
      <c r="B177" t="s">
        <v>724</v>
      </c>
      <c r="C177" t="s">
        <v>8</v>
      </c>
      <c r="D177" t="s">
        <v>725</v>
      </c>
      <c r="E177" t="s">
        <v>726</v>
      </c>
      <c r="F177" t="s">
        <v>11</v>
      </c>
      <c r="G177" t="str">
        <f>"93030"</f>
        <v>93030</v>
      </c>
    </row>
    <row r="178" spans="1:7" x14ac:dyDescent="0.55000000000000004">
      <c r="A178" t="s">
        <v>727</v>
      </c>
      <c r="B178" t="s">
        <v>728</v>
      </c>
      <c r="C178" t="s">
        <v>14</v>
      </c>
      <c r="D178" t="s">
        <v>729</v>
      </c>
      <c r="E178" t="s">
        <v>718</v>
      </c>
      <c r="F178" t="s">
        <v>719</v>
      </c>
      <c r="G178" t="str">
        <f>"87109"</f>
        <v>87109</v>
      </c>
    </row>
    <row r="179" spans="1:7" x14ac:dyDescent="0.55000000000000004">
      <c r="A179" t="s">
        <v>730</v>
      </c>
      <c r="B179" t="s">
        <v>731</v>
      </c>
      <c r="C179" t="s">
        <v>8</v>
      </c>
      <c r="D179" t="s">
        <v>732</v>
      </c>
      <c r="E179" t="s">
        <v>733</v>
      </c>
      <c r="F179" t="s">
        <v>11</v>
      </c>
      <c r="G179" t="str">
        <f>"93001"</f>
        <v>93001</v>
      </c>
    </row>
    <row r="180" spans="1:7" x14ac:dyDescent="0.55000000000000004">
      <c r="A180" t="s">
        <v>734</v>
      </c>
      <c r="B180" t="s">
        <v>735</v>
      </c>
      <c r="C180" t="s">
        <v>20</v>
      </c>
      <c r="D180" t="s">
        <v>736</v>
      </c>
      <c r="E180" t="s">
        <v>737</v>
      </c>
      <c r="F180" t="s">
        <v>390</v>
      </c>
      <c r="G180" t="str">
        <f>"29577"</f>
        <v>29577</v>
      </c>
    </row>
    <row r="181" spans="1:7" x14ac:dyDescent="0.55000000000000004">
      <c r="A181" t="s">
        <v>738</v>
      </c>
      <c r="B181" t="s">
        <v>739</v>
      </c>
      <c r="C181" t="s">
        <v>20</v>
      </c>
      <c r="D181" t="s">
        <v>740</v>
      </c>
      <c r="E181" t="s">
        <v>236</v>
      </c>
      <c r="F181" t="s">
        <v>237</v>
      </c>
      <c r="G181" t="str">
        <f>"10018"</f>
        <v>10018</v>
      </c>
    </row>
    <row r="182" spans="1:7" x14ac:dyDescent="0.55000000000000004">
      <c r="A182" t="s">
        <v>741</v>
      </c>
      <c r="B182" t="s">
        <v>742</v>
      </c>
      <c r="C182" t="s">
        <v>20</v>
      </c>
      <c r="D182" t="s">
        <v>743</v>
      </c>
      <c r="E182" t="s">
        <v>744</v>
      </c>
      <c r="F182" t="s">
        <v>134</v>
      </c>
      <c r="G182" t="str">
        <f>"16602"</f>
        <v>16602</v>
      </c>
    </row>
    <row r="183" spans="1:7" x14ac:dyDescent="0.55000000000000004">
      <c r="A183" t="s">
        <v>745</v>
      </c>
      <c r="B183" t="s">
        <v>746</v>
      </c>
      <c r="C183" t="s">
        <v>20</v>
      </c>
      <c r="D183" t="s">
        <v>747</v>
      </c>
      <c r="E183" t="s">
        <v>748</v>
      </c>
      <c r="F183" t="s">
        <v>237</v>
      </c>
      <c r="G183" t="str">
        <f>"11788"</f>
        <v>11788</v>
      </c>
    </row>
    <row r="184" spans="1:7" x14ac:dyDescent="0.55000000000000004">
      <c r="A184" t="s">
        <v>749</v>
      </c>
      <c r="B184" t="s">
        <v>750</v>
      </c>
      <c r="C184" t="s">
        <v>26</v>
      </c>
      <c r="D184" t="s">
        <v>751</v>
      </c>
      <c r="E184" t="s">
        <v>752</v>
      </c>
      <c r="F184" t="s">
        <v>116</v>
      </c>
      <c r="G184" t="str">
        <f>"55431"</f>
        <v>55431</v>
      </c>
    </row>
    <row r="185" spans="1:7" x14ac:dyDescent="0.55000000000000004">
      <c r="A185" t="s">
        <v>753</v>
      </c>
      <c r="B185" t="s">
        <v>754</v>
      </c>
      <c r="C185" t="s">
        <v>20</v>
      </c>
      <c r="D185" t="s">
        <v>755</v>
      </c>
      <c r="E185" t="s">
        <v>258</v>
      </c>
      <c r="F185" t="s">
        <v>228</v>
      </c>
      <c r="G185" t="str">
        <f>"30504"</f>
        <v>30504</v>
      </c>
    </row>
    <row r="186" spans="1:7" x14ac:dyDescent="0.55000000000000004">
      <c r="A186" t="s">
        <v>756</v>
      </c>
      <c r="B186" t="s">
        <v>757</v>
      </c>
      <c r="C186" t="s">
        <v>20</v>
      </c>
      <c r="D186" t="s">
        <v>758</v>
      </c>
      <c r="E186" t="s">
        <v>759</v>
      </c>
      <c r="F186" t="s">
        <v>413</v>
      </c>
      <c r="G186" t="str">
        <f>"40204"</f>
        <v>40204</v>
      </c>
    </row>
    <row r="187" spans="1:7" x14ac:dyDescent="0.55000000000000004">
      <c r="A187" t="s">
        <v>760</v>
      </c>
      <c r="B187" t="s">
        <v>761</v>
      </c>
      <c r="C187" t="s">
        <v>26</v>
      </c>
      <c r="D187" t="s">
        <v>762</v>
      </c>
      <c r="E187" t="s">
        <v>763</v>
      </c>
      <c r="F187" t="s">
        <v>764</v>
      </c>
      <c r="G187" t="str">
        <f>"68801"</f>
        <v>68801</v>
      </c>
    </row>
    <row r="188" spans="1:7" x14ac:dyDescent="0.55000000000000004">
      <c r="A188" t="s">
        <v>765</v>
      </c>
      <c r="B188" t="s">
        <v>766</v>
      </c>
      <c r="C188" t="s">
        <v>26</v>
      </c>
      <c r="D188" t="s">
        <v>767</v>
      </c>
      <c r="E188" t="s">
        <v>768</v>
      </c>
      <c r="F188" t="s">
        <v>129</v>
      </c>
      <c r="G188" t="str">
        <f>"75703"</f>
        <v>75703</v>
      </c>
    </row>
    <row r="189" spans="1:7" x14ac:dyDescent="0.55000000000000004">
      <c r="A189" t="s">
        <v>769</v>
      </c>
      <c r="B189" t="s">
        <v>770</v>
      </c>
      <c r="C189" t="s">
        <v>26</v>
      </c>
      <c r="D189" t="s">
        <v>771</v>
      </c>
      <c r="E189" t="s">
        <v>772</v>
      </c>
      <c r="F189" t="s">
        <v>434</v>
      </c>
      <c r="G189" t="str">
        <f>"66062"</f>
        <v>66062</v>
      </c>
    </row>
    <row r="190" spans="1:7" x14ac:dyDescent="0.55000000000000004">
      <c r="A190" t="s">
        <v>773</v>
      </c>
      <c r="B190" t="s">
        <v>774</v>
      </c>
      <c r="C190" t="s">
        <v>20</v>
      </c>
      <c r="D190" t="s">
        <v>775</v>
      </c>
      <c r="E190" t="s">
        <v>412</v>
      </c>
      <c r="F190" t="s">
        <v>413</v>
      </c>
      <c r="G190" t="str">
        <f>"40504"</f>
        <v>40504</v>
      </c>
    </row>
    <row r="191" spans="1:7" x14ac:dyDescent="0.55000000000000004">
      <c r="A191" t="s">
        <v>776</v>
      </c>
      <c r="B191" t="s">
        <v>777</v>
      </c>
      <c r="C191" t="s">
        <v>20</v>
      </c>
      <c r="D191" t="s">
        <v>778</v>
      </c>
      <c r="E191" t="s">
        <v>779</v>
      </c>
      <c r="F191" t="s">
        <v>237</v>
      </c>
      <c r="G191" t="str">
        <f>"13490"</f>
        <v>13490</v>
      </c>
    </row>
    <row r="192" spans="1:7" x14ac:dyDescent="0.55000000000000004">
      <c r="A192" t="s">
        <v>780</v>
      </c>
      <c r="B192" t="s">
        <v>781</v>
      </c>
      <c r="C192" t="s">
        <v>20</v>
      </c>
      <c r="D192" t="s">
        <v>782</v>
      </c>
      <c r="E192" t="s">
        <v>783</v>
      </c>
      <c r="F192" t="s">
        <v>228</v>
      </c>
      <c r="G192" t="str">
        <f>"30076"</f>
        <v>30076</v>
      </c>
    </row>
    <row r="193" spans="1:7" x14ac:dyDescent="0.55000000000000004">
      <c r="A193" t="s">
        <v>784</v>
      </c>
      <c r="B193" t="s">
        <v>785</v>
      </c>
      <c r="C193" t="s">
        <v>20</v>
      </c>
      <c r="D193" t="s">
        <v>786</v>
      </c>
      <c r="E193" t="s">
        <v>787</v>
      </c>
      <c r="F193" t="s">
        <v>134</v>
      </c>
      <c r="G193" t="str">
        <f>"18017"</f>
        <v>18017</v>
      </c>
    </row>
    <row r="194" spans="1:7" x14ac:dyDescent="0.55000000000000004">
      <c r="A194" t="s">
        <v>788</v>
      </c>
      <c r="B194" t="s">
        <v>789</v>
      </c>
      <c r="C194" t="s">
        <v>8</v>
      </c>
      <c r="D194" t="s">
        <v>790</v>
      </c>
      <c r="E194" t="s">
        <v>791</v>
      </c>
      <c r="F194" t="s">
        <v>109</v>
      </c>
      <c r="G194" t="str">
        <f>"89119"</f>
        <v>89119</v>
      </c>
    </row>
    <row r="195" spans="1:7" x14ac:dyDescent="0.55000000000000004">
      <c r="A195" t="s">
        <v>792</v>
      </c>
      <c r="B195" t="s">
        <v>793</v>
      </c>
      <c r="C195" t="s">
        <v>8</v>
      </c>
      <c r="D195" t="s">
        <v>794</v>
      </c>
      <c r="E195" t="s">
        <v>795</v>
      </c>
      <c r="F195" t="s">
        <v>49</v>
      </c>
      <c r="G195" t="str">
        <f>"98204"</f>
        <v>98204</v>
      </c>
    </row>
    <row r="196" spans="1:7" x14ac:dyDescent="0.55000000000000004">
      <c r="A196" t="s">
        <v>796</v>
      </c>
      <c r="B196" t="s">
        <v>797</v>
      </c>
      <c r="C196" t="s">
        <v>20</v>
      </c>
      <c r="D196" t="s">
        <v>798</v>
      </c>
      <c r="E196" t="s">
        <v>799</v>
      </c>
      <c r="F196" t="s">
        <v>237</v>
      </c>
      <c r="G196" t="str">
        <f>"12110"</f>
        <v>12110</v>
      </c>
    </row>
    <row r="197" spans="1:7" x14ac:dyDescent="0.55000000000000004">
      <c r="A197" t="s">
        <v>800</v>
      </c>
      <c r="B197" t="s">
        <v>801</v>
      </c>
      <c r="C197" t="s">
        <v>20</v>
      </c>
      <c r="D197" t="s">
        <v>802</v>
      </c>
      <c r="E197" t="s">
        <v>803</v>
      </c>
      <c r="F197" t="s">
        <v>301</v>
      </c>
      <c r="G197" t="str">
        <f>"23462"</f>
        <v>23462</v>
      </c>
    </row>
    <row r="198" spans="1:7" x14ac:dyDescent="0.55000000000000004">
      <c r="A198" t="s">
        <v>804</v>
      </c>
      <c r="B198" t="s">
        <v>805</v>
      </c>
      <c r="C198" t="s">
        <v>20</v>
      </c>
      <c r="D198" t="s">
        <v>806</v>
      </c>
      <c r="E198" t="s">
        <v>807</v>
      </c>
      <c r="F198" t="s">
        <v>44</v>
      </c>
      <c r="G198" t="str">
        <f>"48083"</f>
        <v>48083</v>
      </c>
    </row>
    <row r="199" spans="1:7" x14ac:dyDescent="0.55000000000000004">
      <c r="A199" t="s">
        <v>808</v>
      </c>
      <c r="B199" t="s">
        <v>809</v>
      </c>
      <c r="C199" t="s">
        <v>26</v>
      </c>
      <c r="D199" t="s">
        <v>810</v>
      </c>
      <c r="E199" t="s">
        <v>811</v>
      </c>
      <c r="F199" t="s">
        <v>556</v>
      </c>
      <c r="G199" t="str">
        <f>"54401"</f>
        <v>54401</v>
      </c>
    </row>
    <row r="200" spans="1:7" x14ac:dyDescent="0.55000000000000004">
      <c r="A200" t="s">
        <v>812</v>
      </c>
      <c r="B200" t="s">
        <v>813</v>
      </c>
      <c r="C200" t="s">
        <v>212</v>
      </c>
      <c r="D200" t="s">
        <v>814</v>
      </c>
      <c r="E200" t="s">
        <v>155</v>
      </c>
      <c r="F200" t="s">
        <v>156</v>
      </c>
      <c r="G200" t="str">
        <f>"80221"</f>
        <v>80221</v>
      </c>
    </row>
    <row r="201" spans="1:7" x14ac:dyDescent="0.55000000000000004">
      <c r="A201" t="s">
        <v>815</v>
      </c>
      <c r="B201" t="s">
        <v>816</v>
      </c>
      <c r="C201" t="s">
        <v>8</v>
      </c>
      <c r="D201" t="s">
        <v>817</v>
      </c>
      <c r="E201" t="s">
        <v>818</v>
      </c>
      <c r="F201" t="s">
        <v>11</v>
      </c>
      <c r="G201" t="str">
        <f>"90034"</f>
        <v>90034</v>
      </c>
    </row>
    <row r="202" spans="1:7" x14ac:dyDescent="0.55000000000000004">
      <c r="A202" t="s">
        <v>819</v>
      </c>
      <c r="B202" t="s">
        <v>820</v>
      </c>
      <c r="C202" t="s">
        <v>26</v>
      </c>
      <c r="D202" t="s">
        <v>821</v>
      </c>
      <c r="E202" t="s">
        <v>822</v>
      </c>
      <c r="F202" t="s">
        <v>823</v>
      </c>
      <c r="G202" t="str">
        <f>"74037"</f>
        <v>74037</v>
      </c>
    </row>
    <row r="203" spans="1:7" x14ac:dyDescent="0.55000000000000004">
      <c r="A203" t="s">
        <v>824</v>
      </c>
      <c r="B203" t="s">
        <v>825</v>
      </c>
      <c r="C203" t="s">
        <v>14</v>
      </c>
      <c r="D203" t="s">
        <v>826</v>
      </c>
      <c r="E203" t="s">
        <v>168</v>
      </c>
      <c r="F203" t="s">
        <v>169</v>
      </c>
      <c r="G203" t="str">
        <f>"83714"</f>
        <v>83714</v>
      </c>
    </row>
    <row r="204" spans="1:7" x14ac:dyDescent="0.55000000000000004">
      <c r="A204" t="s">
        <v>827</v>
      </c>
      <c r="B204" t="s">
        <v>828</v>
      </c>
      <c r="C204" t="s">
        <v>14</v>
      </c>
      <c r="D204" t="s">
        <v>829</v>
      </c>
      <c r="E204" t="s">
        <v>830</v>
      </c>
      <c r="F204" t="s">
        <v>215</v>
      </c>
      <c r="G204" t="str">
        <f>"85215"</f>
        <v>85215</v>
      </c>
    </row>
    <row r="205" spans="1:7" x14ac:dyDescent="0.55000000000000004">
      <c r="A205" t="s">
        <v>831</v>
      </c>
      <c r="B205" t="s">
        <v>832</v>
      </c>
      <c r="C205" t="s">
        <v>20</v>
      </c>
      <c r="D205" t="s">
        <v>833</v>
      </c>
      <c r="E205" t="s">
        <v>834</v>
      </c>
      <c r="F205" t="s">
        <v>134</v>
      </c>
      <c r="G205" t="str">
        <f>"15425"</f>
        <v>15425</v>
      </c>
    </row>
    <row r="206" spans="1:7" x14ac:dyDescent="0.55000000000000004">
      <c r="A206" t="s">
        <v>835</v>
      </c>
      <c r="B206" t="s">
        <v>836</v>
      </c>
      <c r="C206" t="s">
        <v>20</v>
      </c>
      <c r="D206" t="s">
        <v>837</v>
      </c>
      <c r="E206" t="s">
        <v>838</v>
      </c>
      <c r="F206" t="s">
        <v>134</v>
      </c>
      <c r="G206" t="str">
        <f>"19611"</f>
        <v>19611</v>
      </c>
    </row>
    <row r="207" spans="1:7" x14ac:dyDescent="0.55000000000000004">
      <c r="A207" t="s">
        <v>839</v>
      </c>
      <c r="B207" t="s">
        <v>840</v>
      </c>
      <c r="C207" t="s">
        <v>20</v>
      </c>
      <c r="D207" t="s">
        <v>841</v>
      </c>
      <c r="E207" t="s">
        <v>842</v>
      </c>
      <c r="F207" t="s">
        <v>134</v>
      </c>
      <c r="G207" t="str">
        <f>"19380"</f>
        <v>19380</v>
      </c>
    </row>
    <row r="208" spans="1:7" x14ac:dyDescent="0.55000000000000004">
      <c r="A208" t="s">
        <v>843</v>
      </c>
      <c r="B208" t="s">
        <v>844</v>
      </c>
      <c r="C208" t="s">
        <v>14</v>
      </c>
      <c r="D208" t="s">
        <v>845</v>
      </c>
      <c r="E208" t="s">
        <v>846</v>
      </c>
      <c r="F208" t="s">
        <v>156</v>
      </c>
      <c r="G208" t="str">
        <f>"80011"</f>
        <v>80011</v>
      </c>
    </row>
    <row r="209" spans="1:7" x14ac:dyDescent="0.55000000000000004">
      <c r="A209" t="s">
        <v>847</v>
      </c>
      <c r="B209" t="s">
        <v>848</v>
      </c>
      <c r="C209" t="s">
        <v>212</v>
      </c>
      <c r="D209" t="s">
        <v>849</v>
      </c>
      <c r="E209" t="s">
        <v>214</v>
      </c>
      <c r="F209" t="s">
        <v>215</v>
      </c>
      <c r="G209" t="str">
        <f>"85044"</f>
        <v>85044</v>
      </c>
    </row>
    <row r="210" spans="1:7" x14ac:dyDescent="0.55000000000000004">
      <c r="A210" t="s">
        <v>850</v>
      </c>
      <c r="B210" t="s">
        <v>851</v>
      </c>
      <c r="C210" t="s">
        <v>26</v>
      </c>
      <c r="D210" t="s">
        <v>852</v>
      </c>
      <c r="E210" t="s">
        <v>853</v>
      </c>
      <c r="F210" t="s">
        <v>129</v>
      </c>
      <c r="G210" t="str">
        <f>"77040"</f>
        <v>77040</v>
      </c>
    </row>
    <row r="211" spans="1:7" x14ac:dyDescent="0.55000000000000004">
      <c r="A211" t="s">
        <v>854</v>
      </c>
      <c r="B211" t="s">
        <v>855</v>
      </c>
      <c r="C211" t="s">
        <v>26</v>
      </c>
      <c r="D211" t="s">
        <v>856</v>
      </c>
      <c r="E211" t="s">
        <v>688</v>
      </c>
      <c r="F211" t="s">
        <v>129</v>
      </c>
      <c r="G211" t="str">
        <f>"77478"</f>
        <v>77478</v>
      </c>
    </row>
    <row r="212" spans="1:7" x14ac:dyDescent="0.55000000000000004">
      <c r="A212" t="s">
        <v>857</v>
      </c>
      <c r="B212" t="s">
        <v>858</v>
      </c>
      <c r="C212" t="s">
        <v>20</v>
      </c>
      <c r="D212" t="s">
        <v>859</v>
      </c>
      <c r="E212" t="s">
        <v>860</v>
      </c>
      <c r="F212" t="s">
        <v>228</v>
      </c>
      <c r="G212" t="str">
        <f>"30096"</f>
        <v>30096</v>
      </c>
    </row>
    <row r="213" spans="1:7" x14ac:dyDescent="0.55000000000000004">
      <c r="A213" t="s">
        <v>861</v>
      </c>
      <c r="B213" t="s">
        <v>862</v>
      </c>
      <c r="C213" t="s">
        <v>26</v>
      </c>
      <c r="D213" t="s">
        <v>863</v>
      </c>
      <c r="E213" t="s">
        <v>864</v>
      </c>
      <c r="F213" t="s">
        <v>100</v>
      </c>
      <c r="G213" t="str">
        <f>"60062"</f>
        <v>60062</v>
      </c>
    </row>
    <row r="214" spans="1:7" x14ac:dyDescent="0.55000000000000004">
      <c r="A214" t="s">
        <v>865</v>
      </c>
      <c r="B214" t="s">
        <v>866</v>
      </c>
      <c r="C214" t="s">
        <v>26</v>
      </c>
      <c r="D214" t="s">
        <v>867</v>
      </c>
      <c r="E214" t="s">
        <v>607</v>
      </c>
      <c r="F214" t="s">
        <v>202</v>
      </c>
      <c r="G214" t="str">
        <f>"65109"</f>
        <v>65109</v>
      </c>
    </row>
    <row r="215" spans="1:7" x14ac:dyDescent="0.55000000000000004">
      <c r="A215" t="s">
        <v>868</v>
      </c>
      <c r="B215" t="s">
        <v>866</v>
      </c>
      <c r="C215" t="s">
        <v>26</v>
      </c>
      <c r="D215" t="s">
        <v>869</v>
      </c>
      <c r="E215" t="s">
        <v>618</v>
      </c>
      <c r="F215" t="s">
        <v>202</v>
      </c>
      <c r="G215" t="str">
        <f>"63043"</f>
        <v>63043</v>
      </c>
    </row>
    <row r="216" spans="1:7" x14ac:dyDescent="0.55000000000000004">
      <c r="A216" t="s">
        <v>870</v>
      </c>
      <c r="B216" t="s">
        <v>866</v>
      </c>
      <c r="C216" t="s">
        <v>26</v>
      </c>
      <c r="D216" t="s">
        <v>871</v>
      </c>
      <c r="E216" t="s">
        <v>201</v>
      </c>
      <c r="F216" t="s">
        <v>202</v>
      </c>
      <c r="G216" t="str">
        <f>"63146"</f>
        <v>63146</v>
      </c>
    </row>
    <row r="217" spans="1:7" x14ac:dyDescent="0.55000000000000004">
      <c r="A217" t="s">
        <v>872</v>
      </c>
      <c r="B217" t="s">
        <v>873</v>
      </c>
      <c r="C217" t="s">
        <v>20</v>
      </c>
      <c r="D217" t="s">
        <v>874</v>
      </c>
      <c r="E217" t="s">
        <v>543</v>
      </c>
      <c r="F217" t="s">
        <v>390</v>
      </c>
      <c r="G217" t="str">
        <f>"29615"</f>
        <v>29615</v>
      </c>
    </row>
    <row r="218" spans="1:7" x14ac:dyDescent="0.55000000000000004">
      <c r="A218" t="s">
        <v>875</v>
      </c>
      <c r="B218" t="s">
        <v>876</v>
      </c>
      <c r="C218" t="s">
        <v>8</v>
      </c>
      <c r="D218" t="s">
        <v>877</v>
      </c>
      <c r="E218" t="s">
        <v>878</v>
      </c>
      <c r="F218" t="s">
        <v>11</v>
      </c>
      <c r="G218" t="str">
        <f>"94520"</f>
        <v>94520</v>
      </c>
    </row>
    <row r="219" spans="1:7" x14ac:dyDescent="0.55000000000000004">
      <c r="A219" t="s">
        <v>879</v>
      </c>
      <c r="B219" t="s">
        <v>876</v>
      </c>
      <c r="C219" t="s">
        <v>8</v>
      </c>
      <c r="D219" t="s">
        <v>877</v>
      </c>
      <c r="E219" t="s">
        <v>878</v>
      </c>
      <c r="F219" t="s">
        <v>11</v>
      </c>
      <c r="G219" t="str">
        <f>"94520"</f>
        <v>94520</v>
      </c>
    </row>
    <row r="220" spans="1:7" x14ac:dyDescent="0.55000000000000004">
      <c r="A220" t="s">
        <v>880</v>
      </c>
      <c r="B220" t="s">
        <v>881</v>
      </c>
      <c r="C220" t="s">
        <v>14</v>
      </c>
      <c r="D220" t="s">
        <v>882</v>
      </c>
      <c r="E220" t="s">
        <v>883</v>
      </c>
      <c r="F220" t="s">
        <v>156</v>
      </c>
      <c r="G220" t="str">
        <f>"81002"</f>
        <v>81002</v>
      </c>
    </row>
    <row r="221" spans="1:7" x14ac:dyDescent="0.55000000000000004">
      <c r="A221" t="s">
        <v>884</v>
      </c>
      <c r="B221" t="s">
        <v>885</v>
      </c>
      <c r="C221" t="s">
        <v>26</v>
      </c>
      <c r="D221" t="s">
        <v>886</v>
      </c>
      <c r="E221" t="s">
        <v>326</v>
      </c>
      <c r="F221" t="s">
        <v>386</v>
      </c>
      <c r="G221" t="str">
        <f>"R7A"</f>
        <v>R7A</v>
      </c>
    </row>
    <row r="222" spans="1:7" x14ac:dyDescent="0.55000000000000004">
      <c r="A222" t="s">
        <v>887</v>
      </c>
      <c r="B222" t="s">
        <v>888</v>
      </c>
      <c r="C222" t="s">
        <v>8</v>
      </c>
      <c r="D222" t="s">
        <v>889</v>
      </c>
      <c r="E222" t="s">
        <v>890</v>
      </c>
      <c r="F222" t="s">
        <v>11</v>
      </c>
      <c r="G222" t="str">
        <f>"91367"</f>
        <v>91367</v>
      </c>
    </row>
    <row r="223" spans="1:7" x14ac:dyDescent="0.55000000000000004">
      <c r="A223" t="s">
        <v>891</v>
      </c>
      <c r="B223" t="s">
        <v>892</v>
      </c>
      <c r="C223" t="s">
        <v>26</v>
      </c>
      <c r="D223" t="s">
        <v>893</v>
      </c>
      <c r="E223" t="s">
        <v>555</v>
      </c>
      <c r="F223" t="s">
        <v>556</v>
      </c>
      <c r="G223" t="str">
        <f>"53711"</f>
        <v>53711</v>
      </c>
    </row>
    <row r="224" spans="1:7" x14ac:dyDescent="0.55000000000000004">
      <c r="A224" t="s">
        <v>894</v>
      </c>
      <c r="B224" t="s">
        <v>895</v>
      </c>
      <c r="C224" t="s">
        <v>212</v>
      </c>
      <c r="D224" t="s">
        <v>896</v>
      </c>
      <c r="E224" t="s">
        <v>897</v>
      </c>
      <c r="F224" t="s">
        <v>215</v>
      </c>
      <c r="G224" t="str">
        <f>"85258"</f>
        <v>85258</v>
      </c>
    </row>
    <row r="225" spans="1:7" x14ac:dyDescent="0.55000000000000004">
      <c r="A225" t="s">
        <v>898</v>
      </c>
      <c r="B225" t="s">
        <v>899</v>
      </c>
      <c r="C225" t="s">
        <v>20</v>
      </c>
      <c r="D225" t="s">
        <v>900</v>
      </c>
      <c r="E225" t="s">
        <v>901</v>
      </c>
      <c r="F225" t="s">
        <v>306</v>
      </c>
      <c r="G225" t="str">
        <f>"44720"</f>
        <v>44720</v>
      </c>
    </row>
    <row r="226" spans="1:7" x14ac:dyDescent="0.55000000000000004">
      <c r="A226" t="s">
        <v>902</v>
      </c>
      <c r="B226" t="s">
        <v>903</v>
      </c>
      <c r="C226" t="s">
        <v>20</v>
      </c>
      <c r="D226" t="s">
        <v>904</v>
      </c>
      <c r="E226" t="s">
        <v>645</v>
      </c>
      <c r="F226" t="s">
        <v>58</v>
      </c>
      <c r="G226" t="str">
        <f>"27407"</f>
        <v>27407</v>
      </c>
    </row>
    <row r="227" spans="1:7" x14ac:dyDescent="0.55000000000000004">
      <c r="A227" t="s">
        <v>905</v>
      </c>
      <c r="B227" t="s">
        <v>906</v>
      </c>
      <c r="C227" t="s">
        <v>26</v>
      </c>
      <c r="D227" t="s">
        <v>907</v>
      </c>
      <c r="E227" t="s">
        <v>908</v>
      </c>
      <c r="F227" t="s">
        <v>100</v>
      </c>
      <c r="G227" t="str">
        <f>"60631"</f>
        <v>60631</v>
      </c>
    </row>
    <row r="228" spans="1:7" x14ac:dyDescent="0.55000000000000004">
      <c r="A228" t="s">
        <v>909</v>
      </c>
      <c r="B228" t="s">
        <v>910</v>
      </c>
      <c r="C228" t="s">
        <v>20</v>
      </c>
      <c r="D228" t="s">
        <v>911</v>
      </c>
      <c r="E228" t="s">
        <v>912</v>
      </c>
      <c r="F228" t="s">
        <v>508</v>
      </c>
      <c r="G228" t="str">
        <f>"H7C 2T8"</f>
        <v>H7C 2T8</v>
      </c>
    </row>
    <row r="229" spans="1:7" x14ac:dyDescent="0.55000000000000004">
      <c r="A229" t="s">
        <v>913</v>
      </c>
      <c r="B229" t="s">
        <v>914</v>
      </c>
      <c r="C229" t="s">
        <v>26</v>
      </c>
      <c r="D229" t="s">
        <v>915</v>
      </c>
      <c r="E229" t="s">
        <v>916</v>
      </c>
      <c r="F229" t="s">
        <v>202</v>
      </c>
      <c r="G229" t="str">
        <f>"63122"</f>
        <v>63122</v>
      </c>
    </row>
    <row r="230" spans="1:7" x14ac:dyDescent="0.55000000000000004">
      <c r="A230" t="s">
        <v>917</v>
      </c>
      <c r="B230" t="s">
        <v>918</v>
      </c>
      <c r="C230" t="s">
        <v>20</v>
      </c>
      <c r="D230" t="s">
        <v>919</v>
      </c>
      <c r="E230" t="s">
        <v>920</v>
      </c>
      <c r="F230" t="s">
        <v>58</v>
      </c>
      <c r="G230" t="str">
        <f>"28105"</f>
        <v>28105</v>
      </c>
    </row>
    <row r="231" spans="1:7" x14ac:dyDescent="0.55000000000000004">
      <c r="A231" t="s">
        <v>921</v>
      </c>
      <c r="B231" t="s">
        <v>922</v>
      </c>
      <c r="C231" t="s">
        <v>20</v>
      </c>
      <c r="D231" t="s">
        <v>923</v>
      </c>
      <c r="E231" t="s">
        <v>924</v>
      </c>
      <c r="F231" t="s">
        <v>77</v>
      </c>
      <c r="G231" t="str">
        <f>"08057"</f>
        <v>08057</v>
      </c>
    </row>
    <row r="232" spans="1:7" x14ac:dyDescent="0.55000000000000004">
      <c r="A232" t="s">
        <v>925</v>
      </c>
      <c r="B232" t="s">
        <v>926</v>
      </c>
      <c r="C232" t="s">
        <v>20</v>
      </c>
      <c r="D232" t="s">
        <v>927</v>
      </c>
      <c r="E232" t="s">
        <v>928</v>
      </c>
      <c r="F232" t="s">
        <v>34</v>
      </c>
      <c r="G232" t="str">
        <f>"33401"</f>
        <v>33401</v>
      </c>
    </row>
    <row r="233" spans="1:7" x14ac:dyDescent="0.55000000000000004">
      <c r="A233" t="s">
        <v>929</v>
      </c>
      <c r="B233" t="s">
        <v>930</v>
      </c>
      <c r="C233" t="s">
        <v>20</v>
      </c>
      <c r="D233" t="s">
        <v>931</v>
      </c>
      <c r="E233" t="s">
        <v>932</v>
      </c>
      <c r="F233" t="s">
        <v>134</v>
      </c>
      <c r="G233" t="str">
        <f>"17112"</f>
        <v>17112</v>
      </c>
    </row>
    <row r="234" spans="1:7" x14ac:dyDescent="0.55000000000000004">
      <c r="A234" t="s">
        <v>933</v>
      </c>
      <c r="B234" t="s">
        <v>934</v>
      </c>
      <c r="C234" t="s">
        <v>26</v>
      </c>
      <c r="D234" t="s">
        <v>935</v>
      </c>
      <c r="E234" t="s">
        <v>936</v>
      </c>
      <c r="F234" t="s">
        <v>129</v>
      </c>
      <c r="G234" t="str">
        <f>"79705"</f>
        <v>79705</v>
      </c>
    </row>
    <row r="235" spans="1:7" x14ac:dyDescent="0.55000000000000004">
      <c r="A235" t="s">
        <v>937</v>
      </c>
      <c r="B235" t="s">
        <v>938</v>
      </c>
      <c r="C235" t="s">
        <v>20</v>
      </c>
      <c r="D235" t="s">
        <v>939</v>
      </c>
      <c r="E235" t="s">
        <v>940</v>
      </c>
      <c r="F235" t="s">
        <v>941</v>
      </c>
      <c r="G235" t="str">
        <f>"19808"</f>
        <v>19808</v>
      </c>
    </row>
    <row r="236" spans="1:7" x14ac:dyDescent="0.55000000000000004">
      <c r="A236" t="s">
        <v>942</v>
      </c>
      <c r="B236" t="s">
        <v>943</v>
      </c>
      <c r="C236" t="s">
        <v>14</v>
      </c>
      <c r="D236" t="s">
        <v>944</v>
      </c>
      <c r="E236" t="s">
        <v>945</v>
      </c>
      <c r="F236" t="s">
        <v>403</v>
      </c>
      <c r="G236" t="str">
        <f>"T8V 0V4"</f>
        <v>T8V 0V4</v>
      </c>
    </row>
    <row r="237" spans="1:7" x14ac:dyDescent="0.55000000000000004">
      <c r="A237" t="s">
        <v>946</v>
      </c>
      <c r="B237" t="s">
        <v>947</v>
      </c>
      <c r="C237" t="s">
        <v>20</v>
      </c>
      <c r="D237" t="s">
        <v>948</v>
      </c>
      <c r="E237" t="s">
        <v>949</v>
      </c>
      <c r="F237" t="s">
        <v>77</v>
      </c>
      <c r="G237" t="str">
        <f>"08831"</f>
        <v>08831</v>
      </c>
    </row>
    <row r="238" spans="1:7" x14ac:dyDescent="0.55000000000000004">
      <c r="A238" t="s">
        <v>950</v>
      </c>
      <c r="B238" t="s">
        <v>951</v>
      </c>
      <c r="C238" t="s">
        <v>8</v>
      </c>
      <c r="D238" t="s">
        <v>952</v>
      </c>
      <c r="E238" t="s">
        <v>953</v>
      </c>
      <c r="F238" t="s">
        <v>11</v>
      </c>
      <c r="G238" t="str">
        <f>"92126"</f>
        <v>92126</v>
      </c>
    </row>
    <row r="239" spans="1:7" x14ac:dyDescent="0.55000000000000004">
      <c r="A239" t="s">
        <v>954</v>
      </c>
      <c r="B239" t="s">
        <v>955</v>
      </c>
      <c r="C239" t="s">
        <v>8</v>
      </c>
      <c r="D239" t="s">
        <v>956</v>
      </c>
      <c r="E239" t="s">
        <v>957</v>
      </c>
      <c r="F239" t="s">
        <v>11</v>
      </c>
      <c r="G239" t="str">
        <f>"92841"</f>
        <v>92841</v>
      </c>
    </row>
    <row r="240" spans="1:7" x14ac:dyDescent="0.55000000000000004">
      <c r="A240" t="s">
        <v>958</v>
      </c>
      <c r="B240" t="s">
        <v>959</v>
      </c>
      <c r="C240" t="s">
        <v>8</v>
      </c>
      <c r="D240" t="s">
        <v>960</v>
      </c>
      <c r="E240" t="s">
        <v>961</v>
      </c>
      <c r="F240" t="s">
        <v>148</v>
      </c>
      <c r="G240" t="str">
        <f>"V1J 1Y7"</f>
        <v>V1J 1Y7</v>
      </c>
    </row>
    <row r="241" spans="1:7" x14ac:dyDescent="0.55000000000000004">
      <c r="A241" t="s">
        <v>962</v>
      </c>
      <c r="B241" t="s">
        <v>963</v>
      </c>
      <c r="C241" t="s">
        <v>26</v>
      </c>
      <c r="D241" t="s">
        <v>964</v>
      </c>
      <c r="E241" t="s">
        <v>563</v>
      </c>
      <c r="F241" t="s">
        <v>100</v>
      </c>
      <c r="G241" t="str">
        <f>"60440"</f>
        <v>60440</v>
      </c>
    </row>
    <row r="242" spans="1:7" x14ac:dyDescent="0.55000000000000004">
      <c r="A242" t="s">
        <v>965</v>
      </c>
      <c r="B242" t="s">
        <v>966</v>
      </c>
      <c r="C242" t="s">
        <v>8</v>
      </c>
      <c r="D242" t="s">
        <v>967</v>
      </c>
      <c r="E242" t="s">
        <v>968</v>
      </c>
      <c r="F242" t="s">
        <v>11</v>
      </c>
      <c r="G242" t="str">
        <f>"91502"</f>
        <v>91502</v>
      </c>
    </row>
    <row r="243" spans="1:7" x14ac:dyDescent="0.55000000000000004">
      <c r="A243" t="s">
        <v>969</v>
      </c>
      <c r="B243" t="s">
        <v>970</v>
      </c>
      <c r="C243" t="s">
        <v>20</v>
      </c>
      <c r="D243" t="s">
        <v>971</v>
      </c>
      <c r="E243" t="s">
        <v>425</v>
      </c>
      <c r="F243" t="s">
        <v>426</v>
      </c>
      <c r="G243" t="str">
        <f>"37919"</f>
        <v>37919</v>
      </c>
    </row>
    <row r="244" spans="1:7" x14ac:dyDescent="0.55000000000000004">
      <c r="A244" t="s">
        <v>972</v>
      </c>
      <c r="B244" t="s">
        <v>973</v>
      </c>
      <c r="C244" t="s">
        <v>20</v>
      </c>
      <c r="D244" t="s">
        <v>974</v>
      </c>
      <c r="E244" t="s">
        <v>975</v>
      </c>
      <c r="F244" t="s">
        <v>44</v>
      </c>
      <c r="G244" t="str">
        <f>"48237"</f>
        <v>48237</v>
      </c>
    </row>
    <row r="245" spans="1:7" x14ac:dyDescent="0.55000000000000004">
      <c r="A245" t="s">
        <v>976</v>
      </c>
      <c r="B245" t="s">
        <v>977</v>
      </c>
      <c r="C245" t="s">
        <v>8</v>
      </c>
      <c r="D245" t="s">
        <v>978</v>
      </c>
      <c r="E245" t="s">
        <v>979</v>
      </c>
      <c r="F245" t="s">
        <v>11</v>
      </c>
      <c r="G245" t="str">
        <f>"92408"</f>
        <v>92408</v>
      </c>
    </row>
    <row r="246" spans="1:7" x14ac:dyDescent="0.55000000000000004">
      <c r="A246" t="s">
        <v>980</v>
      </c>
      <c r="B246" t="s">
        <v>981</v>
      </c>
      <c r="C246" t="s">
        <v>26</v>
      </c>
      <c r="D246" t="s">
        <v>982</v>
      </c>
      <c r="E246" t="s">
        <v>983</v>
      </c>
      <c r="F246" t="s">
        <v>100</v>
      </c>
      <c r="G246" t="str">
        <f>"60007"</f>
        <v>60007</v>
      </c>
    </row>
    <row r="247" spans="1:7" x14ac:dyDescent="0.55000000000000004">
      <c r="A247" t="s">
        <v>984</v>
      </c>
      <c r="B247" t="s">
        <v>985</v>
      </c>
      <c r="C247" t="s">
        <v>26</v>
      </c>
      <c r="E247" t="s">
        <v>381</v>
      </c>
      <c r="F247" t="s">
        <v>202</v>
      </c>
      <c r="G247" t="str">
        <f>"65201"</f>
        <v>65201</v>
      </c>
    </row>
    <row r="248" spans="1:7" x14ac:dyDescent="0.55000000000000004">
      <c r="A248" t="s">
        <v>986</v>
      </c>
      <c r="B248" t="s">
        <v>987</v>
      </c>
      <c r="C248" t="s">
        <v>20</v>
      </c>
      <c r="D248" t="s">
        <v>988</v>
      </c>
      <c r="E248" t="s">
        <v>989</v>
      </c>
      <c r="F248" t="s">
        <v>143</v>
      </c>
      <c r="G248" t="str">
        <f>"02021"</f>
        <v>02021</v>
      </c>
    </row>
    <row r="249" spans="1:7" x14ac:dyDescent="0.55000000000000004">
      <c r="A249" t="s">
        <v>990</v>
      </c>
      <c r="B249" t="s">
        <v>991</v>
      </c>
      <c r="C249" t="s">
        <v>8</v>
      </c>
      <c r="D249" t="s">
        <v>992</v>
      </c>
      <c r="E249" t="s">
        <v>993</v>
      </c>
      <c r="F249" t="s">
        <v>11</v>
      </c>
      <c r="G249" t="str">
        <f>"91355"</f>
        <v>91355</v>
      </c>
    </row>
    <row r="250" spans="1:7" x14ac:dyDescent="0.55000000000000004">
      <c r="A250" t="s">
        <v>994</v>
      </c>
      <c r="B250" t="s">
        <v>995</v>
      </c>
      <c r="C250" t="s">
        <v>26</v>
      </c>
      <c r="D250" t="s">
        <v>996</v>
      </c>
      <c r="E250" t="s">
        <v>997</v>
      </c>
      <c r="F250" t="s">
        <v>823</v>
      </c>
      <c r="G250" t="str">
        <f>"73102"</f>
        <v>73102</v>
      </c>
    </row>
    <row r="251" spans="1:7" x14ac:dyDescent="0.55000000000000004">
      <c r="A251" t="s">
        <v>998</v>
      </c>
      <c r="B251" t="s">
        <v>999</v>
      </c>
      <c r="C251" t="s">
        <v>26</v>
      </c>
      <c r="D251" t="s">
        <v>1000</v>
      </c>
      <c r="E251" t="s">
        <v>1001</v>
      </c>
      <c r="F251" t="s">
        <v>434</v>
      </c>
      <c r="G251" t="str">
        <f>"67226"</f>
        <v>67226</v>
      </c>
    </row>
    <row r="252" spans="1:7" x14ac:dyDescent="0.55000000000000004">
      <c r="A252" t="s">
        <v>1002</v>
      </c>
      <c r="B252" t="s">
        <v>1003</v>
      </c>
      <c r="C252" t="s">
        <v>26</v>
      </c>
      <c r="D252" t="s">
        <v>1004</v>
      </c>
      <c r="E252" t="s">
        <v>1005</v>
      </c>
      <c r="F252" t="s">
        <v>100</v>
      </c>
      <c r="G252" t="str">
        <f>"60050"</f>
        <v>60050</v>
      </c>
    </row>
    <row r="253" spans="1:7" x14ac:dyDescent="0.55000000000000004">
      <c r="A253" t="s">
        <v>1006</v>
      </c>
      <c r="B253" t="s">
        <v>1007</v>
      </c>
      <c r="C253" t="s">
        <v>26</v>
      </c>
      <c r="D253" t="s">
        <v>1008</v>
      </c>
      <c r="E253" t="s">
        <v>128</v>
      </c>
      <c r="F253" t="s">
        <v>129</v>
      </c>
      <c r="G253" t="str">
        <f>"76018"</f>
        <v>76018</v>
      </c>
    </row>
    <row r="254" spans="1:7" x14ac:dyDescent="0.55000000000000004">
      <c r="A254" t="s">
        <v>1009</v>
      </c>
      <c r="B254" t="s">
        <v>1010</v>
      </c>
      <c r="C254" t="s">
        <v>14</v>
      </c>
      <c r="D254" t="s">
        <v>1011</v>
      </c>
      <c r="E254" t="s">
        <v>1012</v>
      </c>
      <c r="F254" t="s">
        <v>215</v>
      </c>
      <c r="G254" t="str">
        <f>"85226"</f>
        <v>85226</v>
      </c>
    </row>
    <row r="255" spans="1:7" x14ac:dyDescent="0.55000000000000004">
      <c r="A255" t="s">
        <v>1013</v>
      </c>
      <c r="B255" t="s">
        <v>1014</v>
      </c>
      <c r="C255" t="s">
        <v>14</v>
      </c>
      <c r="D255" t="s">
        <v>1015</v>
      </c>
      <c r="E255" t="s">
        <v>1016</v>
      </c>
      <c r="F255" t="s">
        <v>1017</v>
      </c>
      <c r="G255" t="str">
        <f>"84119"</f>
        <v>84119</v>
      </c>
    </row>
    <row r="256" spans="1:7" x14ac:dyDescent="0.55000000000000004">
      <c r="A256" t="s">
        <v>1018</v>
      </c>
      <c r="B256" t="s">
        <v>1019</v>
      </c>
      <c r="C256" t="s">
        <v>26</v>
      </c>
      <c r="D256" t="s">
        <v>1020</v>
      </c>
      <c r="E256" t="s">
        <v>1021</v>
      </c>
      <c r="F256" t="s">
        <v>100</v>
      </c>
      <c r="G256" t="str">
        <f>"60045"</f>
        <v>60045</v>
      </c>
    </row>
    <row r="257" spans="1:7" x14ac:dyDescent="0.55000000000000004">
      <c r="A257" t="s">
        <v>1022</v>
      </c>
      <c r="B257" t="s">
        <v>1023</v>
      </c>
      <c r="C257" t="s">
        <v>26</v>
      </c>
      <c r="D257" t="s">
        <v>1024</v>
      </c>
      <c r="E257" t="s">
        <v>528</v>
      </c>
      <c r="F257" t="s">
        <v>63</v>
      </c>
      <c r="G257" t="str">
        <f>"50304"</f>
        <v>50304</v>
      </c>
    </row>
    <row r="258" spans="1:7" x14ac:dyDescent="0.55000000000000004">
      <c r="A258" t="s">
        <v>1025</v>
      </c>
      <c r="B258" t="s">
        <v>1026</v>
      </c>
      <c r="C258" t="s">
        <v>8</v>
      </c>
      <c r="D258" t="s">
        <v>1027</v>
      </c>
      <c r="E258" t="s">
        <v>330</v>
      </c>
      <c r="F258" t="s">
        <v>11</v>
      </c>
      <c r="G258" t="str">
        <f>"95834"</f>
        <v>95834</v>
      </c>
    </row>
    <row r="259" spans="1:7" x14ac:dyDescent="0.55000000000000004">
      <c r="A259" t="s">
        <v>1028</v>
      </c>
      <c r="B259" t="s">
        <v>1029</v>
      </c>
      <c r="C259" t="s">
        <v>8</v>
      </c>
      <c r="D259" t="s">
        <v>1030</v>
      </c>
      <c r="E259" t="s">
        <v>1031</v>
      </c>
      <c r="F259" t="s">
        <v>148</v>
      </c>
      <c r="G259" t="str">
        <f>"V8T 1P5"</f>
        <v>V8T 1P5</v>
      </c>
    </row>
    <row r="260" spans="1:7" x14ac:dyDescent="0.55000000000000004">
      <c r="A260" t="s">
        <v>1032</v>
      </c>
      <c r="B260" t="s">
        <v>1033</v>
      </c>
      <c r="C260" t="s">
        <v>26</v>
      </c>
      <c r="D260" t="s">
        <v>1034</v>
      </c>
      <c r="E260" t="s">
        <v>1035</v>
      </c>
      <c r="F260" t="s">
        <v>124</v>
      </c>
      <c r="G260" t="str">
        <f>"71111"</f>
        <v>71111</v>
      </c>
    </row>
    <row r="261" spans="1:7" x14ac:dyDescent="0.55000000000000004">
      <c r="A261" t="s">
        <v>1036</v>
      </c>
      <c r="B261" t="s">
        <v>1037</v>
      </c>
      <c r="C261" t="s">
        <v>1038</v>
      </c>
      <c r="D261" t="s">
        <v>1039</v>
      </c>
      <c r="E261" t="s">
        <v>1040</v>
      </c>
      <c r="F261" t="s">
        <v>1041</v>
      </c>
      <c r="G261" t="str">
        <f>"96701"</f>
        <v>96701</v>
      </c>
    </row>
    <row r="262" spans="1:7" x14ac:dyDescent="0.55000000000000004">
      <c r="A262" t="s">
        <v>1042</v>
      </c>
      <c r="B262" t="s">
        <v>1043</v>
      </c>
      <c r="C262" t="s">
        <v>14</v>
      </c>
      <c r="D262" t="s">
        <v>1044</v>
      </c>
      <c r="E262" t="s">
        <v>344</v>
      </c>
      <c r="F262" t="s">
        <v>169</v>
      </c>
      <c r="G262" t="str">
        <f>"83301"</f>
        <v>83301</v>
      </c>
    </row>
    <row r="263" spans="1:7" x14ac:dyDescent="0.55000000000000004">
      <c r="A263" t="s">
        <v>1045</v>
      </c>
      <c r="B263" t="s">
        <v>1046</v>
      </c>
      <c r="C263" t="s">
        <v>20</v>
      </c>
      <c r="D263" t="s">
        <v>1047</v>
      </c>
      <c r="E263" t="s">
        <v>1048</v>
      </c>
      <c r="F263" t="s">
        <v>72</v>
      </c>
      <c r="G263" t="str">
        <f>"46241"</f>
        <v>46241</v>
      </c>
    </row>
    <row r="264" spans="1:7" x14ac:dyDescent="0.55000000000000004">
      <c r="A264" t="s">
        <v>1049</v>
      </c>
      <c r="B264" t="s">
        <v>1050</v>
      </c>
      <c r="C264" t="s">
        <v>8</v>
      </c>
      <c r="D264" t="s">
        <v>1051</v>
      </c>
      <c r="E264" t="s">
        <v>1052</v>
      </c>
      <c r="F264" t="s">
        <v>11</v>
      </c>
      <c r="G264" t="str">
        <f>"90670"</f>
        <v>90670</v>
      </c>
    </row>
    <row r="265" spans="1:7" x14ac:dyDescent="0.55000000000000004">
      <c r="A265" t="s">
        <v>1053</v>
      </c>
      <c r="B265" t="s">
        <v>1054</v>
      </c>
      <c r="C265" t="s">
        <v>20</v>
      </c>
      <c r="D265" t="s">
        <v>1055</v>
      </c>
      <c r="E265" t="s">
        <v>1056</v>
      </c>
      <c r="F265" t="s">
        <v>58</v>
      </c>
      <c r="G265" t="str">
        <f>"28732"</f>
        <v>28732</v>
      </c>
    </row>
    <row r="266" spans="1:7" x14ac:dyDescent="0.55000000000000004">
      <c r="A266" t="s">
        <v>1057</v>
      </c>
      <c r="B266" t="s">
        <v>1058</v>
      </c>
      <c r="C266" t="s">
        <v>14</v>
      </c>
      <c r="D266" t="s">
        <v>1059</v>
      </c>
      <c r="E266" t="s">
        <v>1060</v>
      </c>
      <c r="F266" t="s">
        <v>17</v>
      </c>
      <c r="G266" t="str">
        <f>"59715"</f>
        <v>59715</v>
      </c>
    </row>
    <row r="267" spans="1:7" x14ac:dyDescent="0.55000000000000004">
      <c r="A267" t="s">
        <v>1061</v>
      </c>
      <c r="B267" t="s">
        <v>1062</v>
      </c>
      <c r="C267" t="s">
        <v>26</v>
      </c>
      <c r="D267" t="s">
        <v>1063</v>
      </c>
      <c r="E267" t="s">
        <v>1064</v>
      </c>
      <c r="F267" t="s">
        <v>556</v>
      </c>
      <c r="G267" t="str">
        <f>"53045"</f>
        <v>53045</v>
      </c>
    </row>
    <row r="268" spans="1:7" x14ac:dyDescent="0.55000000000000004">
      <c r="A268" t="s">
        <v>1065</v>
      </c>
      <c r="B268" t="s">
        <v>1066</v>
      </c>
      <c r="C268" t="s">
        <v>20</v>
      </c>
      <c r="D268" t="s">
        <v>1067</v>
      </c>
      <c r="E268" t="s">
        <v>1068</v>
      </c>
      <c r="F268" t="s">
        <v>340</v>
      </c>
      <c r="G268" t="str">
        <f>"L2R 1C7"</f>
        <v>L2R 1C7</v>
      </c>
    </row>
    <row r="269" spans="1:7" x14ac:dyDescent="0.55000000000000004">
      <c r="A269" t="s">
        <v>1069</v>
      </c>
      <c r="B269" t="s">
        <v>1070</v>
      </c>
      <c r="C269" t="s">
        <v>26</v>
      </c>
      <c r="D269" t="s">
        <v>1071</v>
      </c>
      <c r="E269" t="s">
        <v>1072</v>
      </c>
      <c r="F269" t="s">
        <v>823</v>
      </c>
      <c r="G269" t="str">
        <f>"74103"</f>
        <v>74103</v>
      </c>
    </row>
    <row r="270" spans="1:7" x14ac:dyDescent="0.55000000000000004">
      <c r="A270" t="s">
        <v>1073</v>
      </c>
      <c r="B270" t="s">
        <v>1074</v>
      </c>
      <c r="C270" t="s">
        <v>26</v>
      </c>
      <c r="D270" t="s">
        <v>1075</v>
      </c>
      <c r="E270" t="s">
        <v>1076</v>
      </c>
      <c r="F270" t="s">
        <v>764</v>
      </c>
      <c r="G270" t="str">
        <f>"68134"</f>
        <v>68134</v>
      </c>
    </row>
    <row r="271" spans="1:7" x14ac:dyDescent="0.55000000000000004">
      <c r="A271" t="s">
        <v>1077</v>
      </c>
      <c r="B271" t="s">
        <v>1078</v>
      </c>
      <c r="C271" t="s">
        <v>8</v>
      </c>
      <c r="D271" t="s">
        <v>1079</v>
      </c>
      <c r="E271" t="s">
        <v>1080</v>
      </c>
      <c r="F271" t="s">
        <v>11</v>
      </c>
      <c r="G271" t="str">
        <f>"94105"</f>
        <v>94105</v>
      </c>
    </row>
    <row r="272" spans="1:7" x14ac:dyDescent="0.55000000000000004">
      <c r="A272" t="s">
        <v>1081</v>
      </c>
      <c r="B272" t="s">
        <v>1082</v>
      </c>
      <c r="C272" t="s">
        <v>8</v>
      </c>
      <c r="D272" t="s">
        <v>1083</v>
      </c>
      <c r="E272" t="s">
        <v>1084</v>
      </c>
      <c r="F272" t="s">
        <v>49</v>
      </c>
      <c r="G272" t="str">
        <f>"98031"</f>
        <v>98031</v>
      </c>
    </row>
    <row r="273" spans="1:7" x14ac:dyDescent="0.55000000000000004">
      <c r="A273" t="s">
        <v>1085</v>
      </c>
      <c r="B273" t="s">
        <v>1086</v>
      </c>
      <c r="C273" t="s">
        <v>20</v>
      </c>
      <c r="D273" t="s">
        <v>1087</v>
      </c>
      <c r="E273" t="s">
        <v>1088</v>
      </c>
      <c r="F273" t="s">
        <v>58</v>
      </c>
      <c r="G273" t="str">
        <f>"27103"</f>
        <v>27103</v>
      </c>
    </row>
    <row r="274" spans="1:7" x14ac:dyDescent="0.55000000000000004">
      <c r="A274" t="s">
        <v>1089</v>
      </c>
      <c r="B274" t="s">
        <v>1090</v>
      </c>
      <c r="C274" t="s">
        <v>20</v>
      </c>
      <c r="D274" t="s">
        <v>1091</v>
      </c>
      <c r="E274" t="s">
        <v>1092</v>
      </c>
      <c r="F274" t="s">
        <v>340</v>
      </c>
      <c r="G274" t="str">
        <f>"L4N 3V9."</f>
        <v>L4N 3V9.</v>
      </c>
    </row>
    <row r="275" spans="1:7" x14ac:dyDescent="0.55000000000000004">
      <c r="A275" t="s">
        <v>1093</v>
      </c>
      <c r="B275" t="s">
        <v>1094</v>
      </c>
      <c r="C275" t="s">
        <v>26</v>
      </c>
      <c r="D275" t="s">
        <v>1095</v>
      </c>
      <c r="E275" t="s">
        <v>1096</v>
      </c>
      <c r="F275" t="s">
        <v>434</v>
      </c>
      <c r="G275" t="str">
        <f>"67801"</f>
        <v>67801</v>
      </c>
    </row>
    <row r="276" spans="1:7" x14ac:dyDescent="0.55000000000000004">
      <c r="A276" t="s">
        <v>1097</v>
      </c>
      <c r="B276" t="s">
        <v>1098</v>
      </c>
      <c r="C276" t="s">
        <v>20</v>
      </c>
      <c r="D276" t="s">
        <v>1099</v>
      </c>
      <c r="E276" t="s">
        <v>1100</v>
      </c>
      <c r="F276" t="s">
        <v>134</v>
      </c>
      <c r="G276" t="str">
        <f>"19014"</f>
        <v>19014</v>
      </c>
    </row>
    <row r="277" spans="1:7" x14ac:dyDescent="0.55000000000000004">
      <c r="A277" t="s">
        <v>1101</v>
      </c>
      <c r="B277" t="s">
        <v>1102</v>
      </c>
      <c r="C277" t="s">
        <v>20</v>
      </c>
      <c r="D277" t="s">
        <v>1103</v>
      </c>
      <c r="E277" t="s">
        <v>1104</v>
      </c>
      <c r="F277" t="s">
        <v>426</v>
      </c>
      <c r="G277" t="str">
        <f>"37660"</f>
        <v>37660</v>
      </c>
    </row>
    <row r="278" spans="1:7" x14ac:dyDescent="0.55000000000000004">
      <c r="A278" t="s">
        <v>1105</v>
      </c>
      <c r="B278" t="s">
        <v>1106</v>
      </c>
      <c r="C278" t="s">
        <v>26</v>
      </c>
      <c r="D278" t="s">
        <v>1107</v>
      </c>
      <c r="E278" t="s">
        <v>706</v>
      </c>
      <c r="F278" t="s">
        <v>129</v>
      </c>
      <c r="G278" t="str">
        <f>"78216"</f>
        <v>78216</v>
      </c>
    </row>
    <row r="279" spans="1:7" x14ac:dyDescent="0.55000000000000004">
      <c r="A279" t="s">
        <v>1108</v>
      </c>
      <c r="B279" t="s">
        <v>1109</v>
      </c>
      <c r="C279" t="s">
        <v>26</v>
      </c>
      <c r="D279" t="s">
        <v>1110</v>
      </c>
      <c r="E279" t="s">
        <v>1111</v>
      </c>
      <c r="F279" t="s">
        <v>129</v>
      </c>
      <c r="G279" t="str">
        <f>"78759"</f>
        <v>78759</v>
      </c>
    </row>
    <row r="280" spans="1:7" x14ac:dyDescent="0.55000000000000004">
      <c r="A280" t="s">
        <v>1112</v>
      </c>
      <c r="B280" t="s">
        <v>1113</v>
      </c>
      <c r="C280" t="s">
        <v>26</v>
      </c>
      <c r="D280" t="s">
        <v>1114</v>
      </c>
      <c r="E280" t="s">
        <v>528</v>
      </c>
      <c r="F280" t="s">
        <v>63</v>
      </c>
      <c r="G280" t="str">
        <f>"50306"</f>
        <v>50306</v>
      </c>
    </row>
    <row r="281" spans="1:7" x14ac:dyDescent="0.55000000000000004">
      <c r="A281" t="s">
        <v>1115</v>
      </c>
      <c r="B281" t="s">
        <v>1116</v>
      </c>
      <c r="C281" t="s">
        <v>26</v>
      </c>
      <c r="D281" t="s">
        <v>1117</v>
      </c>
      <c r="E281" t="s">
        <v>1118</v>
      </c>
      <c r="F281" t="s">
        <v>296</v>
      </c>
      <c r="G281" t="str">
        <f>"35244"</f>
        <v>35244</v>
      </c>
    </row>
    <row r="282" spans="1:7" x14ac:dyDescent="0.55000000000000004">
      <c r="A282" t="s">
        <v>1119</v>
      </c>
      <c r="B282" t="s">
        <v>1120</v>
      </c>
      <c r="C282" t="s">
        <v>20</v>
      </c>
      <c r="D282" t="s">
        <v>1121</v>
      </c>
      <c r="E282" t="s">
        <v>1122</v>
      </c>
      <c r="F282" t="s">
        <v>82</v>
      </c>
      <c r="G282" t="str">
        <f>"21236"</f>
        <v>21236</v>
      </c>
    </row>
    <row r="283" spans="1:7" x14ac:dyDescent="0.55000000000000004">
      <c r="A283" t="s">
        <v>1123</v>
      </c>
      <c r="B283" t="s">
        <v>1124</v>
      </c>
      <c r="C283" t="s">
        <v>20</v>
      </c>
      <c r="D283" t="s">
        <v>1125</v>
      </c>
      <c r="E283" t="s">
        <v>940</v>
      </c>
      <c r="F283" t="s">
        <v>143</v>
      </c>
      <c r="G283" t="str">
        <f>"01887"</f>
        <v>01887</v>
      </c>
    </row>
    <row r="284" spans="1:7" x14ac:dyDescent="0.55000000000000004">
      <c r="A284" t="s">
        <v>1126</v>
      </c>
      <c r="B284" t="s">
        <v>1127</v>
      </c>
      <c r="C284" t="s">
        <v>8</v>
      </c>
      <c r="D284" t="s">
        <v>1128</v>
      </c>
      <c r="E284" t="s">
        <v>1084</v>
      </c>
      <c r="F284" t="s">
        <v>49</v>
      </c>
      <c r="G284" t="str">
        <f>"98032"</f>
        <v>98032</v>
      </c>
    </row>
    <row r="285" spans="1:7" x14ac:dyDescent="0.55000000000000004">
      <c r="A285" t="s">
        <v>1129</v>
      </c>
      <c r="B285" t="s">
        <v>1130</v>
      </c>
      <c r="C285" t="s">
        <v>20</v>
      </c>
      <c r="D285" t="s">
        <v>1131</v>
      </c>
      <c r="E285" t="s">
        <v>236</v>
      </c>
      <c r="F285" t="s">
        <v>237</v>
      </c>
      <c r="G285" t="str">
        <f>"10018"</f>
        <v>10018</v>
      </c>
    </row>
    <row r="286" spans="1:7" x14ac:dyDescent="0.55000000000000004">
      <c r="A286" t="s">
        <v>1132</v>
      </c>
      <c r="B286" t="s">
        <v>1133</v>
      </c>
      <c r="C286" t="s">
        <v>8</v>
      </c>
      <c r="D286" t="s">
        <v>1134</v>
      </c>
      <c r="E286" t="s">
        <v>1135</v>
      </c>
      <c r="F286" t="s">
        <v>11</v>
      </c>
      <c r="G286" t="str">
        <f>"95407"</f>
        <v>95407</v>
      </c>
    </row>
    <row r="287" spans="1:7" x14ac:dyDescent="0.55000000000000004">
      <c r="A287" t="s">
        <v>1136</v>
      </c>
      <c r="B287" t="s">
        <v>1137</v>
      </c>
      <c r="C287" t="s">
        <v>20</v>
      </c>
      <c r="D287" t="s">
        <v>1138</v>
      </c>
      <c r="E287" t="s">
        <v>33</v>
      </c>
      <c r="F287" t="s">
        <v>34</v>
      </c>
      <c r="G287" t="str">
        <f>"32808-7432"</f>
        <v>32808-7432</v>
      </c>
    </row>
    <row r="288" spans="1:7" x14ac:dyDescent="0.55000000000000004">
      <c r="A288" t="s">
        <v>1139</v>
      </c>
      <c r="B288" t="s">
        <v>1140</v>
      </c>
      <c r="C288" t="s">
        <v>26</v>
      </c>
      <c r="D288" t="s">
        <v>1141</v>
      </c>
      <c r="E288" t="s">
        <v>1142</v>
      </c>
      <c r="F288" t="s">
        <v>129</v>
      </c>
      <c r="G288" t="str">
        <f>"75038"</f>
        <v>75038</v>
      </c>
    </row>
    <row r="289" spans="1:7" x14ac:dyDescent="0.55000000000000004">
      <c r="A289" t="s">
        <v>1143</v>
      </c>
      <c r="B289" t="s">
        <v>1144</v>
      </c>
      <c r="C289" t="s">
        <v>8</v>
      </c>
      <c r="D289" t="s">
        <v>1145</v>
      </c>
      <c r="E289" t="s">
        <v>1146</v>
      </c>
      <c r="F289" t="s">
        <v>11</v>
      </c>
      <c r="G289" t="str">
        <f>"92618"</f>
        <v>92618</v>
      </c>
    </row>
    <row r="290" spans="1:7" x14ac:dyDescent="0.55000000000000004">
      <c r="A290" t="s">
        <v>1147</v>
      </c>
      <c r="B290" t="s">
        <v>1148</v>
      </c>
      <c r="C290" t="s">
        <v>8</v>
      </c>
      <c r="D290" t="s">
        <v>1149</v>
      </c>
      <c r="E290" t="s">
        <v>1150</v>
      </c>
      <c r="F290" t="s">
        <v>148</v>
      </c>
      <c r="G290" t="str">
        <f>"V6W 1M2"</f>
        <v>V6W 1M2</v>
      </c>
    </row>
    <row r="291" spans="1:7" x14ac:dyDescent="0.55000000000000004">
      <c r="A291" t="s">
        <v>1151</v>
      </c>
      <c r="B291" t="s">
        <v>1152</v>
      </c>
      <c r="C291" t="s">
        <v>20</v>
      </c>
      <c r="D291" t="s">
        <v>1153</v>
      </c>
      <c r="E291" t="s">
        <v>1154</v>
      </c>
      <c r="F291" t="s">
        <v>306</v>
      </c>
      <c r="G291" t="str">
        <f>"44143"</f>
        <v>44143</v>
      </c>
    </row>
    <row r="292" spans="1:7" x14ac:dyDescent="0.55000000000000004">
      <c r="A292" t="s">
        <v>1155</v>
      </c>
      <c r="B292" t="s">
        <v>1156</v>
      </c>
      <c r="C292" t="s">
        <v>26</v>
      </c>
      <c r="D292" t="s">
        <v>1157</v>
      </c>
      <c r="E292" t="s">
        <v>266</v>
      </c>
      <c r="F292" t="s">
        <v>823</v>
      </c>
      <c r="G292" t="str">
        <f>"74355"</f>
        <v>74355</v>
      </c>
    </row>
    <row r="293" spans="1:7" x14ac:dyDescent="0.55000000000000004">
      <c r="A293" t="s">
        <v>1158</v>
      </c>
      <c r="B293" t="s">
        <v>1159</v>
      </c>
      <c r="C293" t="s">
        <v>20</v>
      </c>
      <c r="D293" t="s">
        <v>1160</v>
      </c>
      <c r="E293" t="s">
        <v>759</v>
      </c>
      <c r="F293" t="s">
        <v>413</v>
      </c>
      <c r="G293" t="str">
        <f>"40203"</f>
        <v>40203</v>
      </c>
    </row>
    <row r="294" spans="1:7" x14ac:dyDescent="0.55000000000000004">
      <c r="A294" t="s">
        <v>1161</v>
      </c>
      <c r="B294" t="s">
        <v>1162</v>
      </c>
      <c r="C294" t="s">
        <v>20</v>
      </c>
      <c r="D294" t="s">
        <v>1163</v>
      </c>
      <c r="E294" t="s">
        <v>1164</v>
      </c>
      <c r="F294" t="s">
        <v>82</v>
      </c>
      <c r="G294" t="str">
        <f>"20794"</f>
        <v>20794</v>
      </c>
    </row>
    <row r="295" spans="1:7" x14ac:dyDescent="0.55000000000000004">
      <c r="A295" t="s">
        <v>1165</v>
      </c>
      <c r="B295" t="s">
        <v>1166</v>
      </c>
      <c r="C295" t="s">
        <v>14</v>
      </c>
      <c r="D295" t="s">
        <v>1167</v>
      </c>
      <c r="E295" t="s">
        <v>759</v>
      </c>
      <c r="F295" t="s">
        <v>156</v>
      </c>
      <c r="G295" t="str">
        <f>"80027"</f>
        <v>80027</v>
      </c>
    </row>
    <row r="296" spans="1:7" x14ac:dyDescent="0.55000000000000004">
      <c r="A296" t="s">
        <v>1168</v>
      </c>
      <c r="B296" t="s">
        <v>1169</v>
      </c>
      <c r="C296" t="s">
        <v>14</v>
      </c>
      <c r="D296" t="s">
        <v>1170</v>
      </c>
      <c r="E296" t="s">
        <v>214</v>
      </c>
      <c r="F296" t="s">
        <v>215</v>
      </c>
      <c r="G296" t="str">
        <f>"85015"</f>
        <v>85015</v>
      </c>
    </row>
    <row r="297" spans="1:7" x14ac:dyDescent="0.55000000000000004">
      <c r="A297" t="s">
        <v>1171</v>
      </c>
      <c r="B297" t="s">
        <v>1172</v>
      </c>
      <c r="C297" t="s">
        <v>20</v>
      </c>
      <c r="D297" t="s">
        <v>1173</v>
      </c>
      <c r="E297" t="s">
        <v>43</v>
      </c>
      <c r="F297" t="s">
        <v>44</v>
      </c>
      <c r="G297" t="str">
        <f>"49512"</f>
        <v>49512</v>
      </c>
    </row>
    <row r="298" spans="1:7" x14ac:dyDescent="0.55000000000000004">
      <c r="A298" t="s">
        <v>1174</v>
      </c>
      <c r="B298" t="s">
        <v>1175</v>
      </c>
      <c r="C298" t="s">
        <v>8</v>
      </c>
      <c r="D298" t="s">
        <v>1176</v>
      </c>
      <c r="E298" t="s">
        <v>968</v>
      </c>
      <c r="F298" t="s">
        <v>11</v>
      </c>
      <c r="G298" t="str">
        <f>"91504"</f>
        <v>91504</v>
      </c>
    </row>
    <row r="299" spans="1:7" x14ac:dyDescent="0.55000000000000004">
      <c r="A299" t="s">
        <v>1177</v>
      </c>
      <c r="B299" t="s">
        <v>1175</v>
      </c>
      <c r="C299" t="s">
        <v>20</v>
      </c>
      <c r="D299" t="s">
        <v>1178</v>
      </c>
      <c r="E299" t="s">
        <v>1179</v>
      </c>
      <c r="F299" t="s">
        <v>23</v>
      </c>
      <c r="G299" t="str">
        <f>"06484"</f>
        <v>06484</v>
      </c>
    </row>
    <row r="300" spans="1:7" x14ac:dyDescent="0.55000000000000004">
      <c r="A300" t="s">
        <v>1180</v>
      </c>
      <c r="B300" t="s">
        <v>1175</v>
      </c>
      <c r="C300" t="s">
        <v>20</v>
      </c>
      <c r="D300" t="s">
        <v>1181</v>
      </c>
      <c r="E300" t="s">
        <v>1182</v>
      </c>
      <c r="F300" t="s">
        <v>237</v>
      </c>
      <c r="G300" t="str">
        <f>"11753"</f>
        <v>11753</v>
      </c>
    </row>
    <row r="301" spans="1:7" x14ac:dyDescent="0.55000000000000004">
      <c r="A301" t="s">
        <v>1183</v>
      </c>
      <c r="B301" t="s">
        <v>1184</v>
      </c>
      <c r="C301" t="s">
        <v>14</v>
      </c>
      <c r="D301" t="s">
        <v>1185</v>
      </c>
      <c r="E301" t="s">
        <v>1016</v>
      </c>
      <c r="F301" t="s">
        <v>1017</v>
      </c>
      <c r="G301" t="str">
        <f>"84115"</f>
        <v>84115</v>
      </c>
    </row>
    <row r="302" spans="1:7" x14ac:dyDescent="0.55000000000000004">
      <c r="A302" t="s">
        <v>1186</v>
      </c>
      <c r="B302" t="s">
        <v>1187</v>
      </c>
      <c r="C302" t="s">
        <v>14</v>
      </c>
      <c r="D302" t="s">
        <v>1188</v>
      </c>
      <c r="E302" t="s">
        <v>155</v>
      </c>
      <c r="F302" t="s">
        <v>156</v>
      </c>
      <c r="G302" t="str">
        <f>"80222"</f>
        <v>80222</v>
      </c>
    </row>
    <row r="303" spans="1:7" x14ac:dyDescent="0.55000000000000004">
      <c r="A303" t="s">
        <v>1189</v>
      </c>
      <c r="B303" t="s">
        <v>1190</v>
      </c>
      <c r="C303" t="s">
        <v>26</v>
      </c>
      <c r="D303" t="s">
        <v>1191</v>
      </c>
      <c r="E303" t="s">
        <v>1192</v>
      </c>
      <c r="F303" t="s">
        <v>29</v>
      </c>
      <c r="G303" t="str">
        <f>"58103"</f>
        <v>58103</v>
      </c>
    </row>
    <row r="304" spans="1:7" x14ac:dyDescent="0.55000000000000004">
      <c r="A304" t="s">
        <v>1193</v>
      </c>
      <c r="B304" t="s">
        <v>1194</v>
      </c>
      <c r="C304" t="s">
        <v>20</v>
      </c>
      <c r="D304" t="s">
        <v>1195</v>
      </c>
      <c r="E304" t="s">
        <v>1196</v>
      </c>
      <c r="F304" t="s">
        <v>237</v>
      </c>
      <c r="G304" t="str">
        <f>"14228"</f>
        <v>14228</v>
      </c>
    </row>
    <row r="305" spans="1:7" x14ac:dyDescent="0.55000000000000004">
      <c r="A305" t="s">
        <v>1197</v>
      </c>
      <c r="B305" t="s">
        <v>1194</v>
      </c>
      <c r="C305" t="s">
        <v>26</v>
      </c>
      <c r="D305" t="s">
        <v>1198</v>
      </c>
      <c r="E305" t="s">
        <v>1199</v>
      </c>
      <c r="F305" t="s">
        <v>365</v>
      </c>
      <c r="G305" t="str">
        <f>"72118"</f>
        <v>72118</v>
      </c>
    </row>
    <row r="306" spans="1:7" x14ac:dyDescent="0.55000000000000004">
      <c r="A306" t="s">
        <v>1200</v>
      </c>
      <c r="B306" t="s">
        <v>1201</v>
      </c>
      <c r="C306" t="s">
        <v>26</v>
      </c>
      <c r="D306" t="s">
        <v>1202</v>
      </c>
      <c r="E306" t="s">
        <v>614</v>
      </c>
      <c r="F306" t="s">
        <v>434</v>
      </c>
      <c r="G306" t="str">
        <f>"66214"</f>
        <v>66214</v>
      </c>
    </row>
    <row r="307" spans="1:7" x14ac:dyDescent="0.55000000000000004">
      <c r="A307" t="s">
        <v>1203</v>
      </c>
      <c r="B307" t="s">
        <v>1194</v>
      </c>
      <c r="C307" t="s">
        <v>20</v>
      </c>
      <c r="D307" t="s">
        <v>1204</v>
      </c>
      <c r="E307" t="s">
        <v>1205</v>
      </c>
      <c r="F307" t="s">
        <v>58</v>
      </c>
      <c r="G307" t="str">
        <f>"28217"</f>
        <v>28217</v>
      </c>
    </row>
    <row r="308" spans="1:7" x14ac:dyDescent="0.55000000000000004">
      <c r="A308" t="s">
        <v>1206</v>
      </c>
      <c r="B308" t="s">
        <v>1207</v>
      </c>
      <c r="C308" t="s">
        <v>26</v>
      </c>
      <c r="D308" t="s">
        <v>1208</v>
      </c>
      <c r="E308" t="s">
        <v>1209</v>
      </c>
      <c r="F308" t="s">
        <v>296</v>
      </c>
      <c r="G308" t="str">
        <f>"35805"</f>
        <v>35805</v>
      </c>
    </row>
    <row r="309" spans="1:7" x14ac:dyDescent="0.55000000000000004">
      <c r="A309" t="s">
        <v>1210</v>
      </c>
      <c r="B309" t="s">
        <v>1211</v>
      </c>
      <c r="C309" t="s">
        <v>26</v>
      </c>
      <c r="D309" t="s">
        <v>1212</v>
      </c>
      <c r="E309" t="s">
        <v>752</v>
      </c>
      <c r="F309" t="s">
        <v>116</v>
      </c>
      <c r="G309" t="str">
        <f>"55420"</f>
        <v>55420</v>
      </c>
    </row>
    <row r="310" spans="1:7" x14ac:dyDescent="0.55000000000000004">
      <c r="A310" t="s">
        <v>1213</v>
      </c>
      <c r="B310" t="s">
        <v>1214</v>
      </c>
      <c r="C310" t="s">
        <v>26</v>
      </c>
      <c r="D310" t="s">
        <v>1215</v>
      </c>
      <c r="E310" t="s">
        <v>433</v>
      </c>
      <c r="F310" t="s">
        <v>434</v>
      </c>
      <c r="G310" t="str">
        <f>"66608"</f>
        <v>66608</v>
      </c>
    </row>
    <row r="311" spans="1:7" x14ac:dyDescent="0.55000000000000004">
      <c r="A311" t="s">
        <v>1216</v>
      </c>
      <c r="B311" t="s">
        <v>1217</v>
      </c>
      <c r="C311" t="s">
        <v>1218</v>
      </c>
      <c r="D311" t="s">
        <v>1219</v>
      </c>
      <c r="E311" t="s">
        <v>1220</v>
      </c>
      <c r="F311" t="s">
        <v>340</v>
      </c>
      <c r="G311" t="str">
        <f>" P7B 6B4"</f>
        <v xml:space="preserve"> P7B 6B4</v>
      </c>
    </row>
    <row r="312" spans="1:7" x14ac:dyDescent="0.55000000000000004">
      <c r="A312" t="s">
        <v>1221</v>
      </c>
      <c r="B312" t="s">
        <v>1222</v>
      </c>
      <c r="C312" t="s">
        <v>20</v>
      </c>
      <c r="D312" t="s">
        <v>1223</v>
      </c>
      <c r="E312" t="s">
        <v>1224</v>
      </c>
      <c r="F312" t="s">
        <v>77</v>
      </c>
      <c r="G312" t="str">
        <f>"07002"</f>
        <v>07002</v>
      </c>
    </row>
    <row r="313" spans="1:7" x14ac:dyDescent="0.55000000000000004">
      <c r="A313" t="s">
        <v>1225</v>
      </c>
      <c r="B313" t="s">
        <v>1226</v>
      </c>
      <c r="C313" t="s">
        <v>26</v>
      </c>
      <c r="D313" t="s">
        <v>1227</v>
      </c>
      <c r="E313" t="s">
        <v>1228</v>
      </c>
      <c r="F313" t="s">
        <v>63</v>
      </c>
      <c r="G313" t="str">
        <f>"52003"</f>
        <v>52003</v>
      </c>
    </row>
    <row r="314" spans="1:7" x14ac:dyDescent="0.55000000000000004">
      <c r="A314" t="s">
        <v>1229</v>
      </c>
      <c r="B314" t="s">
        <v>1230</v>
      </c>
      <c r="C314" t="s">
        <v>20</v>
      </c>
      <c r="D314" t="s">
        <v>1231</v>
      </c>
      <c r="E314" t="s">
        <v>381</v>
      </c>
      <c r="F314" t="s">
        <v>390</v>
      </c>
      <c r="G314" t="str">
        <f>"29223"</f>
        <v>29223</v>
      </c>
    </row>
    <row r="315" spans="1:7" x14ac:dyDescent="0.55000000000000004">
      <c r="A315" t="s">
        <v>1232</v>
      </c>
      <c r="B315" t="s">
        <v>1233</v>
      </c>
      <c r="C315" t="s">
        <v>26</v>
      </c>
      <c r="D315" t="s">
        <v>1234</v>
      </c>
      <c r="E315" t="s">
        <v>1235</v>
      </c>
      <c r="F315" t="s">
        <v>116</v>
      </c>
      <c r="G315" t="str">
        <f>"56301"</f>
        <v>56301</v>
      </c>
    </row>
    <row r="316" spans="1:7" x14ac:dyDescent="0.55000000000000004">
      <c r="A316" t="s">
        <v>1236</v>
      </c>
      <c r="B316" t="s">
        <v>1237</v>
      </c>
      <c r="C316" t="s">
        <v>26</v>
      </c>
      <c r="D316" t="s">
        <v>1238</v>
      </c>
      <c r="E316" t="s">
        <v>1239</v>
      </c>
      <c r="F316" t="s">
        <v>100</v>
      </c>
      <c r="G316" t="str">
        <f>"60915"</f>
        <v>60915</v>
      </c>
    </row>
    <row r="317" spans="1:7" x14ac:dyDescent="0.55000000000000004">
      <c r="A317" t="s">
        <v>1240</v>
      </c>
      <c r="B317" t="s">
        <v>1241</v>
      </c>
      <c r="C317" t="s">
        <v>20</v>
      </c>
      <c r="D317" t="s">
        <v>1242</v>
      </c>
      <c r="E317" t="s">
        <v>236</v>
      </c>
      <c r="F317" t="s">
        <v>237</v>
      </c>
      <c r="G317" t="str">
        <f>"10018"</f>
        <v>10018</v>
      </c>
    </row>
    <row r="318" spans="1:7" x14ac:dyDescent="0.55000000000000004">
      <c r="A318" t="s">
        <v>1243</v>
      </c>
      <c r="B318" t="s">
        <v>1244</v>
      </c>
      <c r="C318" t="s">
        <v>20</v>
      </c>
      <c r="D318" t="s">
        <v>1245</v>
      </c>
      <c r="E318" t="s">
        <v>807</v>
      </c>
      <c r="F318" t="s">
        <v>44</v>
      </c>
      <c r="G318" t="str">
        <f>"48083"</f>
        <v>48083</v>
      </c>
    </row>
    <row r="319" spans="1:7" x14ac:dyDescent="0.55000000000000004">
      <c r="A319" t="s">
        <v>1246</v>
      </c>
      <c r="B319" t="s">
        <v>1247</v>
      </c>
      <c r="C319" t="s">
        <v>8</v>
      </c>
      <c r="D319" t="s">
        <v>1248</v>
      </c>
      <c r="E319" t="s">
        <v>1249</v>
      </c>
      <c r="F319" t="s">
        <v>11</v>
      </c>
      <c r="G319" t="str">
        <f>"93907"</f>
        <v>93907</v>
      </c>
    </row>
    <row r="320" spans="1:7" x14ac:dyDescent="0.55000000000000004">
      <c r="A320" t="s">
        <v>1250</v>
      </c>
      <c r="B320" t="s">
        <v>1251</v>
      </c>
      <c r="C320" t="s">
        <v>20</v>
      </c>
      <c r="D320" t="s">
        <v>1252</v>
      </c>
      <c r="E320" t="s">
        <v>1253</v>
      </c>
      <c r="F320" t="s">
        <v>34</v>
      </c>
      <c r="G320" t="str">
        <f>"32064"</f>
        <v>32064</v>
      </c>
    </row>
    <row r="321" spans="1:7" x14ac:dyDescent="0.55000000000000004">
      <c r="A321" t="s">
        <v>1254</v>
      </c>
      <c r="B321" t="s">
        <v>1255</v>
      </c>
      <c r="C321" t="s">
        <v>20</v>
      </c>
      <c r="D321" t="s">
        <v>1256</v>
      </c>
      <c r="E321" t="s">
        <v>1257</v>
      </c>
      <c r="F321" t="s">
        <v>82</v>
      </c>
      <c r="G321" t="str">
        <f>"20879"</f>
        <v>20879</v>
      </c>
    </row>
    <row r="322" spans="1:7" x14ac:dyDescent="0.55000000000000004">
      <c r="A322" t="s">
        <v>1258</v>
      </c>
      <c r="B322" t="s">
        <v>1259</v>
      </c>
      <c r="C322" t="s">
        <v>20</v>
      </c>
      <c r="D322" t="s">
        <v>1260</v>
      </c>
      <c r="E322" t="s">
        <v>1261</v>
      </c>
      <c r="F322" t="s">
        <v>301</v>
      </c>
      <c r="G322" t="str">
        <f>"22182"</f>
        <v>22182</v>
      </c>
    </row>
    <row r="323" spans="1:7" x14ac:dyDescent="0.55000000000000004">
      <c r="A323" t="s">
        <v>1262</v>
      </c>
      <c r="B323" t="s">
        <v>1263</v>
      </c>
      <c r="C323" t="s">
        <v>26</v>
      </c>
      <c r="D323" t="s">
        <v>1264</v>
      </c>
      <c r="E323" t="s">
        <v>684</v>
      </c>
      <c r="F323" t="s">
        <v>116</v>
      </c>
      <c r="G323" t="str">
        <f>"55423"</f>
        <v>55423</v>
      </c>
    </row>
    <row r="324" spans="1:7" x14ac:dyDescent="0.55000000000000004">
      <c r="A324" t="s">
        <v>1265</v>
      </c>
      <c r="B324" t="s">
        <v>1266</v>
      </c>
      <c r="C324" t="s">
        <v>20</v>
      </c>
      <c r="D324" t="s">
        <v>1267</v>
      </c>
      <c r="E324" t="s">
        <v>43</v>
      </c>
      <c r="F324" t="s">
        <v>44</v>
      </c>
      <c r="G324" t="str">
        <f>"49544"</f>
        <v>49544</v>
      </c>
    </row>
    <row r="325" spans="1:7" x14ac:dyDescent="0.55000000000000004">
      <c r="A325" t="s">
        <v>1268</v>
      </c>
      <c r="B325" t="s">
        <v>1269</v>
      </c>
      <c r="C325" t="s">
        <v>26</v>
      </c>
      <c r="D325" t="s">
        <v>1270</v>
      </c>
      <c r="E325" t="s">
        <v>1076</v>
      </c>
      <c r="F325" t="s">
        <v>764</v>
      </c>
      <c r="G325" t="str">
        <f>"68127"</f>
        <v>68127</v>
      </c>
    </row>
    <row r="326" spans="1:7" x14ac:dyDescent="0.55000000000000004">
      <c r="A326" t="s">
        <v>1271</v>
      </c>
      <c r="B326" t="s">
        <v>1272</v>
      </c>
      <c r="C326" t="s">
        <v>20</v>
      </c>
      <c r="D326" t="s">
        <v>1273</v>
      </c>
      <c r="E326" t="s">
        <v>1274</v>
      </c>
      <c r="F326" t="s">
        <v>426</v>
      </c>
      <c r="G326" t="str">
        <f>"46628"</f>
        <v>46628</v>
      </c>
    </row>
    <row r="327" spans="1:7" x14ac:dyDescent="0.55000000000000004">
      <c r="A327" t="s">
        <v>1275</v>
      </c>
      <c r="B327" t="s">
        <v>1276</v>
      </c>
      <c r="C327" t="s">
        <v>20</v>
      </c>
      <c r="D327" t="s">
        <v>1277</v>
      </c>
      <c r="E327" t="s">
        <v>759</v>
      </c>
      <c r="F327" t="s">
        <v>413</v>
      </c>
      <c r="G327" t="str">
        <f>"40299"</f>
        <v>40299</v>
      </c>
    </row>
    <row r="328" spans="1:7" x14ac:dyDescent="0.55000000000000004">
      <c r="A328" t="s">
        <v>1278</v>
      </c>
      <c r="B328" t="s">
        <v>1279</v>
      </c>
      <c r="C328" t="s">
        <v>26</v>
      </c>
      <c r="D328" t="s">
        <v>1280</v>
      </c>
      <c r="E328" t="s">
        <v>1281</v>
      </c>
      <c r="F328" t="s">
        <v>63</v>
      </c>
      <c r="G328" t="str">
        <f>"50322"</f>
        <v>50322</v>
      </c>
    </row>
    <row r="329" spans="1:7" x14ac:dyDescent="0.55000000000000004">
      <c r="A329" t="s">
        <v>1282</v>
      </c>
      <c r="B329" t="s">
        <v>1283</v>
      </c>
      <c r="C329" t="s">
        <v>26</v>
      </c>
      <c r="D329" t="s">
        <v>1284</v>
      </c>
      <c r="E329" t="s">
        <v>1285</v>
      </c>
      <c r="F329" t="s">
        <v>556</v>
      </c>
      <c r="G329" t="str">
        <f>"54914"</f>
        <v>54914</v>
      </c>
    </row>
    <row r="330" spans="1:7" x14ac:dyDescent="0.55000000000000004">
      <c r="A330" t="s">
        <v>1286</v>
      </c>
      <c r="B330" t="s">
        <v>1287</v>
      </c>
      <c r="C330" t="s">
        <v>20</v>
      </c>
      <c r="D330" t="s">
        <v>1288</v>
      </c>
      <c r="E330" t="s">
        <v>1289</v>
      </c>
      <c r="F330" t="s">
        <v>58</v>
      </c>
      <c r="G330" t="str">
        <f>"28085"</f>
        <v>28085</v>
      </c>
    </row>
    <row r="331" spans="1:7" x14ac:dyDescent="0.55000000000000004">
      <c r="A331" t="s">
        <v>1290</v>
      </c>
      <c r="B331" t="s">
        <v>1291</v>
      </c>
      <c r="C331" t="s">
        <v>20</v>
      </c>
      <c r="D331" t="s">
        <v>1292</v>
      </c>
      <c r="E331" t="s">
        <v>637</v>
      </c>
      <c r="F331" t="s">
        <v>306</v>
      </c>
      <c r="G331" t="str">
        <f>"45242"</f>
        <v>45242</v>
      </c>
    </row>
    <row r="332" spans="1:7" x14ac:dyDescent="0.55000000000000004">
      <c r="A332" t="s">
        <v>1293</v>
      </c>
      <c r="B332" t="s">
        <v>1294</v>
      </c>
      <c r="C332" t="s">
        <v>26</v>
      </c>
      <c r="D332" t="s">
        <v>1295</v>
      </c>
      <c r="E332" t="s">
        <v>949</v>
      </c>
      <c r="F332" t="s">
        <v>124</v>
      </c>
      <c r="G332" t="str">
        <f>"71201"</f>
        <v>71201</v>
      </c>
    </row>
    <row r="333" spans="1:7" x14ac:dyDescent="0.55000000000000004">
      <c r="A333" t="s">
        <v>1296</v>
      </c>
      <c r="B333" t="s">
        <v>1297</v>
      </c>
      <c r="C333" t="s">
        <v>20</v>
      </c>
      <c r="D333" t="s">
        <v>1298</v>
      </c>
      <c r="E333" t="s">
        <v>543</v>
      </c>
      <c r="F333" t="s">
        <v>390</v>
      </c>
      <c r="G333" t="str">
        <f>"29611"</f>
        <v>29611</v>
      </c>
    </row>
    <row r="334" spans="1:7" x14ac:dyDescent="0.55000000000000004">
      <c r="A334" t="s">
        <v>1299</v>
      </c>
      <c r="B334" t="s">
        <v>1300</v>
      </c>
      <c r="C334" t="s">
        <v>8</v>
      </c>
      <c r="D334" t="s">
        <v>1301</v>
      </c>
      <c r="E334" t="s">
        <v>953</v>
      </c>
      <c r="F334" t="s">
        <v>11</v>
      </c>
      <c r="G334" t="str">
        <f>"92111"</f>
        <v>92111</v>
      </c>
    </row>
    <row r="335" spans="1:7" x14ac:dyDescent="0.55000000000000004">
      <c r="A335" t="s">
        <v>1302</v>
      </c>
      <c r="B335" t="s">
        <v>1303</v>
      </c>
      <c r="C335" t="s">
        <v>20</v>
      </c>
      <c r="D335" t="s">
        <v>1304</v>
      </c>
      <c r="E335" t="s">
        <v>1274</v>
      </c>
      <c r="F335" t="s">
        <v>426</v>
      </c>
      <c r="G335" t="str">
        <f>"37405"</f>
        <v>37405</v>
      </c>
    </row>
    <row r="336" spans="1:7" x14ac:dyDescent="0.55000000000000004">
      <c r="A336" t="s">
        <v>1305</v>
      </c>
      <c r="B336" t="s">
        <v>1306</v>
      </c>
      <c r="C336" t="s">
        <v>20</v>
      </c>
      <c r="D336" t="s">
        <v>1307</v>
      </c>
      <c r="E336" t="s">
        <v>1308</v>
      </c>
      <c r="F336" t="s">
        <v>306</v>
      </c>
      <c r="G336" t="str">
        <f>"44906"</f>
        <v>44906</v>
      </c>
    </row>
    <row r="337" spans="1:7" x14ac:dyDescent="0.55000000000000004">
      <c r="A337" t="s">
        <v>1309</v>
      </c>
      <c r="B337" t="s">
        <v>1310</v>
      </c>
      <c r="C337" t="s">
        <v>26</v>
      </c>
      <c r="D337" t="s">
        <v>1311</v>
      </c>
      <c r="E337" t="s">
        <v>1312</v>
      </c>
      <c r="F337" t="s">
        <v>124</v>
      </c>
      <c r="G337" t="str">
        <f>"70458"</f>
        <v>70458</v>
      </c>
    </row>
    <row r="338" spans="1:7" x14ac:dyDescent="0.55000000000000004">
      <c r="A338" t="s">
        <v>1313</v>
      </c>
      <c r="B338" t="s">
        <v>1314</v>
      </c>
      <c r="C338" t="s">
        <v>20</v>
      </c>
      <c r="D338" t="s">
        <v>1315</v>
      </c>
      <c r="E338" t="s">
        <v>1316</v>
      </c>
      <c r="F338" t="s">
        <v>237</v>
      </c>
      <c r="G338" t="str">
        <f>"12206"</f>
        <v>12206</v>
      </c>
    </row>
    <row r="339" spans="1:7" x14ac:dyDescent="0.55000000000000004">
      <c r="A339" t="s">
        <v>1317</v>
      </c>
      <c r="B339" t="s">
        <v>1318</v>
      </c>
      <c r="C339" t="s">
        <v>20</v>
      </c>
      <c r="D339" t="s">
        <v>1319</v>
      </c>
      <c r="E339" t="s">
        <v>1257</v>
      </c>
      <c r="F339" t="s">
        <v>82</v>
      </c>
      <c r="G339" t="str">
        <f>"20877"</f>
        <v>20877</v>
      </c>
    </row>
    <row r="340" spans="1:7" x14ac:dyDescent="0.55000000000000004">
      <c r="A340" t="s">
        <v>1320</v>
      </c>
      <c r="B340" t="s">
        <v>1321</v>
      </c>
      <c r="C340" t="s">
        <v>20</v>
      </c>
      <c r="D340" t="s">
        <v>1322</v>
      </c>
      <c r="E340" t="s">
        <v>1323</v>
      </c>
      <c r="F340" t="s">
        <v>143</v>
      </c>
      <c r="G340" t="str">
        <f>"01803"</f>
        <v>01803</v>
      </c>
    </row>
    <row r="341" spans="1:7" x14ac:dyDescent="0.55000000000000004">
      <c r="A341" t="s">
        <v>1324</v>
      </c>
      <c r="B341" t="s">
        <v>1325</v>
      </c>
      <c r="C341" t="s">
        <v>20</v>
      </c>
      <c r="D341" t="s">
        <v>1326</v>
      </c>
      <c r="E341" t="s">
        <v>1327</v>
      </c>
      <c r="F341" t="s">
        <v>143</v>
      </c>
      <c r="G341" t="str">
        <f>"01801"</f>
        <v>01801</v>
      </c>
    </row>
    <row r="342" spans="1:7" x14ac:dyDescent="0.55000000000000004">
      <c r="A342" t="s">
        <v>1328</v>
      </c>
      <c r="B342" t="s">
        <v>1329</v>
      </c>
      <c r="C342" t="s">
        <v>20</v>
      </c>
      <c r="D342" t="s">
        <v>1330</v>
      </c>
      <c r="E342" t="s">
        <v>1331</v>
      </c>
      <c r="F342" t="s">
        <v>237</v>
      </c>
      <c r="G342" t="str">
        <f>"11040"</f>
        <v>11040</v>
      </c>
    </row>
    <row r="343" spans="1:7" x14ac:dyDescent="0.55000000000000004">
      <c r="A343" t="s">
        <v>1332</v>
      </c>
      <c r="B343" t="s">
        <v>1333</v>
      </c>
      <c r="C343" t="s">
        <v>14</v>
      </c>
      <c r="D343" t="s">
        <v>1334</v>
      </c>
      <c r="E343" t="s">
        <v>1335</v>
      </c>
      <c r="F343" t="s">
        <v>403</v>
      </c>
      <c r="G343" t="str">
        <f>"S9V 0P6"</f>
        <v>S9V 0P6</v>
      </c>
    </row>
    <row r="344" spans="1:7" x14ac:dyDescent="0.55000000000000004">
      <c r="A344" t="s">
        <v>1336</v>
      </c>
      <c r="B344" t="s">
        <v>1337</v>
      </c>
      <c r="C344" t="s">
        <v>20</v>
      </c>
      <c r="D344" t="s">
        <v>1338</v>
      </c>
      <c r="E344" t="s">
        <v>33</v>
      </c>
      <c r="F344" t="s">
        <v>34</v>
      </c>
      <c r="G344" t="str">
        <f>"32819"</f>
        <v>32819</v>
      </c>
    </row>
    <row r="345" spans="1:7" x14ac:dyDescent="0.55000000000000004">
      <c r="A345" t="s">
        <v>1339</v>
      </c>
      <c r="B345" t="s">
        <v>1340</v>
      </c>
      <c r="C345" t="s">
        <v>26</v>
      </c>
      <c r="D345" t="s">
        <v>1341</v>
      </c>
      <c r="E345" t="s">
        <v>1342</v>
      </c>
      <c r="F345" t="s">
        <v>556</v>
      </c>
      <c r="G345" t="str">
        <f>"53144"</f>
        <v>53144</v>
      </c>
    </row>
    <row r="346" spans="1:7" x14ac:dyDescent="0.55000000000000004">
      <c r="A346" t="s">
        <v>1343</v>
      </c>
      <c r="B346" t="s">
        <v>1344</v>
      </c>
      <c r="C346" t="s">
        <v>8</v>
      </c>
      <c r="D346" t="s">
        <v>1345</v>
      </c>
      <c r="E346" t="s">
        <v>484</v>
      </c>
      <c r="F346" t="s">
        <v>1346</v>
      </c>
      <c r="G346" t="str">
        <f>"97224"</f>
        <v>97224</v>
      </c>
    </row>
    <row r="347" spans="1:7" x14ac:dyDescent="0.55000000000000004">
      <c r="A347" t="s">
        <v>1347</v>
      </c>
      <c r="B347" t="s">
        <v>1348</v>
      </c>
      <c r="C347" t="s">
        <v>26</v>
      </c>
      <c r="D347" t="s">
        <v>1349</v>
      </c>
      <c r="E347" t="s">
        <v>1350</v>
      </c>
      <c r="F347" t="s">
        <v>426</v>
      </c>
      <c r="G347" t="str">
        <f>"37209"</f>
        <v>37209</v>
      </c>
    </row>
    <row r="348" spans="1:7" x14ac:dyDescent="0.55000000000000004">
      <c r="A348" t="s">
        <v>1351</v>
      </c>
      <c r="B348" t="s">
        <v>1352</v>
      </c>
      <c r="C348" t="s">
        <v>26</v>
      </c>
      <c r="D348" t="s">
        <v>1353</v>
      </c>
      <c r="E348" t="s">
        <v>1354</v>
      </c>
      <c r="F348" t="s">
        <v>116</v>
      </c>
      <c r="G348" t="str">
        <f>"55344"</f>
        <v>55344</v>
      </c>
    </row>
    <row r="349" spans="1:7" x14ac:dyDescent="0.55000000000000004">
      <c r="A349" t="s">
        <v>1355</v>
      </c>
      <c r="B349" t="s">
        <v>1356</v>
      </c>
      <c r="C349" t="s">
        <v>8</v>
      </c>
      <c r="D349" t="s">
        <v>1357</v>
      </c>
      <c r="E349" t="s">
        <v>1323</v>
      </c>
      <c r="F349" t="s">
        <v>49</v>
      </c>
      <c r="G349" t="str">
        <f>"98233"</f>
        <v>98233</v>
      </c>
    </row>
    <row r="350" spans="1:7" x14ac:dyDescent="0.55000000000000004">
      <c r="A350" t="s">
        <v>1358</v>
      </c>
      <c r="B350" t="s">
        <v>1359</v>
      </c>
      <c r="C350" t="s">
        <v>617</v>
      </c>
      <c r="D350" t="s">
        <v>1360</v>
      </c>
      <c r="E350" t="s">
        <v>1361</v>
      </c>
      <c r="F350" t="s">
        <v>357</v>
      </c>
      <c r="G350" t="str">
        <f>"B3B 1H7"</f>
        <v>B3B 1H7</v>
      </c>
    </row>
    <row r="351" spans="1:7" x14ac:dyDescent="0.55000000000000004">
      <c r="A351" t="s">
        <v>1362</v>
      </c>
      <c r="B351" t="s">
        <v>1363</v>
      </c>
      <c r="C351" t="s">
        <v>26</v>
      </c>
      <c r="D351" t="s">
        <v>1364</v>
      </c>
      <c r="E351" t="s">
        <v>1365</v>
      </c>
      <c r="F351" t="s">
        <v>129</v>
      </c>
      <c r="G351" t="str">
        <f>"77901"</f>
        <v>77901</v>
      </c>
    </row>
    <row r="352" spans="1:7" x14ac:dyDescent="0.55000000000000004">
      <c r="A352" t="s">
        <v>1366</v>
      </c>
      <c r="B352" t="s">
        <v>1367</v>
      </c>
      <c r="C352" t="s">
        <v>26</v>
      </c>
      <c r="D352" t="s">
        <v>1368</v>
      </c>
      <c r="E352" t="s">
        <v>1369</v>
      </c>
      <c r="F352" t="s">
        <v>63</v>
      </c>
      <c r="G352" t="str">
        <f>"51101"</f>
        <v>51101</v>
      </c>
    </row>
    <row r="353" spans="1:7" x14ac:dyDescent="0.55000000000000004">
      <c r="A353" t="s">
        <v>1370</v>
      </c>
      <c r="B353" t="s">
        <v>1371</v>
      </c>
      <c r="C353" t="s">
        <v>26</v>
      </c>
      <c r="D353" t="s">
        <v>1372</v>
      </c>
      <c r="E353" t="s">
        <v>853</v>
      </c>
      <c r="F353" t="s">
        <v>129</v>
      </c>
      <c r="G353" t="str">
        <f>"77073"</f>
        <v>77073</v>
      </c>
    </row>
    <row r="354" spans="1:7" x14ac:dyDescent="0.55000000000000004">
      <c r="A354" t="s">
        <v>1373</v>
      </c>
      <c r="B354" t="s">
        <v>1374</v>
      </c>
      <c r="C354" t="s">
        <v>20</v>
      </c>
      <c r="D354" t="s">
        <v>1375</v>
      </c>
      <c r="E354" t="s">
        <v>1376</v>
      </c>
      <c r="F354" t="s">
        <v>1377</v>
      </c>
      <c r="G354" t="str">
        <f>"05641"</f>
        <v>05641</v>
      </c>
    </row>
    <row r="355" spans="1:7" x14ac:dyDescent="0.55000000000000004">
      <c r="A355" t="s">
        <v>1378</v>
      </c>
      <c r="B355" t="s">
        <v>1379</v>
      </c>
      <c r="C355" t="s">
        <v>20</v>
      </c>
      <c r="D355" t="s">
        <v>1380</v>
      </c>
      <c r="E355" t="s">
        <v>1381</v>
      </c>
      <c r="F355" t="s">
        <v>134</v>
      </c>
      <c r="G355" t="str">
        <f>"19464"</f>
        <v>19464</v>
      </c>
    </row>
    <row r="356" spans="1:7" x14ac:dyDescent="0.55000000000000004">
      <c r="A356" t="s">
        <v>1382</v>
      </c>
      <c r="B356" t="s">
        <v>1383</v>
      </c>
      <c r="C356" t="s">
        <v>8</v>
      </c>
      <c r="D356" t="s">
        <v>1384</v>
      </c>
      <c r="E356" t="s">
        <v>791</v>
      </c>
      <c r="F356" t="s">
        <v>109</v>
      </c>
      <c r="G356" t="str">
        <f>"89101"</f>
        <v>89101</v>
      </c>
    </row>
    <row r="357" spans="1:7" x14ac:dyDescent="0.55000000000000004">
      <c r="A357" t="s">
        <v>1385</v>
      </c>
      <c r="B357" t="s">
        <v>1386</v>
      </c>
      <c r="C357" t="s">
        <v>8</v>
      </c>
      <c r="D357" t="s">
        <v>1387</v>
      </c>
      <c r="E357" t="s">
        <v>1388</v>
      </c>
      <c r="F357" t="s">
        <v>11</v>
      </c>
      <c r="G357" t="str">
        <f>"95131"</f>
        <v>95131</v>
      </c>
    </row>
    <row r="358" spans="1:7" x14ac:dyDescent="0.55000000000000004">
      <c r="A358" t="s">
        <v>1389</v>
      </c>
      <c r="B358" t="s">
        <v>1390</v>
      </c>
      <c r="C358" t="s">
        <v>8</v>
      </c>
      <c r="D358" t="s">
        <v>1384</v>
      </c>
      <c r="E358" t="s">
        <v>791</v>
      </c>
      <c r="F358" t="s">
        <v>109</v>
      </c>
      <c r="G358" t="str">
        <f>"89101"</f>
        <v>89101</v>
      </c>
    </row>
    <row r="359" spans="1:7" x14ac:dyDescent="0.55000000000000004">
      <c r="A359" t="s">
        <v>1391</v>
      </c>
      <c r="B359" t="s">
        <v>1392</v>
      </c>
      <c r="C359" t="s">
        <v>20</v>
      </c>
      <c r="D359" t="s">
        <v>1393</v>
      </c>
      <c r="E359" t="s">
        <v>258</v>
      </c>
      <c r="F359" t="s">
        <v>301</v>
      </c>
      <c r="G359" t="str">
        <f>"20155"</f>
        <v>20155</v>
      </c>
    </row>
    <row r="360" spans="1:7" x14ac:dyDescent="0.55000000000000004">
      <c r="A360" t="s">
        <v>1394</v>
      </c>
      <c r="B360" t="s">
        <v>1395</v>
      </c>
      <c r="C360" t="s">
        <v>20</v>
      </c>
      <c r="D360" t="s">
        <v>1396</v>
      </c>
      <c r="E360" t="s">
        <v>1397</v>
      </c>
      <c r="F360" t="s">
        <v>301</v>
      </c>
      <c r="G360" t="str">
        <f>"22314"</f>
        <v>22314</v>
      </c>
    </row>
    <row r="361" spans="1:7" x14ac:dyDescent="0.55000000000000004">
      <c r="A361" t="s">
        <v>1398</v>
      </c>
      <c r="B361" t="s">
        <v>1399</v>
      </c>
      <c r="C361" t="s">
        <v>26</v>
      </c>
      <c r="D361" t="s">
        <v>1400</v>
      </c>
      <c r="E361" t="s">
        <v>853</v>
      </c>
      <c r="F361" t="s">
        <v>129</v>
      </c>
      <c r="G361" t="str">
        <f>"77057"</f>
        <v>77057</v>
      </c>
    </row>
    <row r="362" spans="1:7" x14ac:dyDescent="0.55000000000000004">
      <c r="A362" t="s">
        <v>1401</v>
      </c>
      <c r="B362" t="s">
        <v>1402</v>
      </c>
      <c r="C362" t="s">
        <v>26</v>
      </c>
      <c r="D362" t="s">
        <v>1403</v>
      </c>
      <c r="E362" t="s">
        <v>997</v>
      </c>
      <c r="F362" t="s">
        <v>823</v>
      </c>
      <c r="G362" t="str">
        <f>"73107"</f>
        <v>73107</v>
      </c>
    </row>
    <row r="363" spans="1:7" x14ac:dyDescent="0.55000000000000004">
      <c r="A363" t="s">
        <v>1404</v>
      </c>
      <c r="B363" t="s">
        <v>1405</v>
      </c>
      <c r="C363" t="s">
        <v>26</v>
      </c>
      <c r="D363" t="s">
        <v>1406</v>
      </c>
      <c r="E363" t="s">
        <v>407</v>
      </c>
      <c r="F363" t="s">
        <v>202</v>
      </c>
      <c r="G363" t="str">
        <f>"65807"</f>
        <v>65807</v>
      </c>
    </row>
    <row r="364" spans="1:7" x14ac:dyDescent="0.55000000000000004">
      <c r="A364" t="s">
        <v>1407</v>
      </c>
      <c r="B364" t="s">
        <v>1408</v>
      </c>
      <c r="C364" t="s">
        <v>20</v>
      </c>
      <c r="D364" t="s">
        <v>1409</v>
      </c>
      <c r="E364" t="s">
        <v>1410</v>
      </c>
      <c r="F364" t="s">
        <v>306</v>
      </c>
      <c r="G364" t="str">
        <f>"45804-4011"</f>
        <v>45804-4011</v>
      </c>
    </row>
    <row r="365" spans="1:7" x14ac:dyDescent="0.55000000000000004">
      <c r="A365" t="s">
        <v>1411</v>
      </c>
      <c r="B365" t="s">
        <v>1412</v>
      </c>
      <c r="C365" t="s">
        <v>20</v>
      </c>
      <c r="D365" t="s">
        <v>1413</v>
      </c>
      <c r="E365" t="s">
        <v>22</v>
      </c>
      <c r="F365" t="s">
        <v>134</v>
      </c>
      <c r="G365" t="str">
        <f>"17057"</f>
        <v>17057</v>
      </c>
    </row>
    <row r="366" spans="1:7" x14ac:dyDescent="0.55000000000000004">
      <c r="A366" t="s">
        <v>1414</v>
      </c>
      <c r="B366" t="s">
        <v>1415</v>
      </c>
      <c r="C366" t="s">
        <v>26</v>
      </c>
      <c r="D366" t="s">
        <v>1416</v>
      </c>
      <c r="E366" t="s">
        <v>1417</v>
      </c>
      <c r="F366" t="s">
        <v>129</v>
      </c>
      <c r="G366" t="str">
        <f>"77338"</f>
        <v>77338</v>
      </c>
    </row>
    <row r="367" spans="1:7" x14ac:dyDescent="0.55000000000000004">
      <c r="A367" t="s">
        <v>1418</v>
      </c>
      <c r="B367" t="s">
        <v>1419</v>
      </c>
      <c r="C367" t="s">
        <v>20</v>
      </c>
      <c r="D367" t="s">
        <v>1420</v>
      </c>
      <c r="E367" t="s">
        <v>1421</v>
      </c>
      <c r="F367" t="s">
        <v>228</v>
      </c>
      <c r="G367" t="str">
        <f>"30904"</f>
        <v>30904</v>
      </c>
    </row>
    <row r="368" spans="1:7" x14ac:dyDescent="0.55000000000000004">
      <c r="A368" t="s">
        <v>1422</v>
      </c>
      <c r="B368" t="s">
        <v>1423</v>
      </c>
      <c r="C368" t="s">
        <v>20</v>
      </c>
      <c r="D368" t="s">
        <v>1424</v>
      </c>
      <c r="E368" t="s">
        <v>1425</v>
      </c>
      <c r="F368" t="s">
        <v>134</v>
      </c>
      <c r="G368" t="str">
        <f>"15025"</f>
        <v>15025</v>
      </c>
    </row>
    <row r="369" spans="1:7" x14ac:dyDescent="0.55000000000000004">
      <c r="A369" t="s">
        <v>1426</v>
      </c>
      <c r="B369" t="s">
        <v>1427</v>
      </c>
      <c r="C369" t="s">
        <v>20</v>
      </c>
      <c r="D369" t="s">
        <v>1428</v>
      </c>
      <c r="E369" t="s">
        <v>1429</v>
      </c>
      <c r="F369" t="s">
        <v>413</v>
      </c>
      <c r="G369" t="str">
        <f>"40701"</f>
        <v>40701</v>
      </c>
    </row>
    <row r="370" spans="1:7" x14ac:dyDescent="0.55000000000000004">
      <c r="A370" t="s">
        <v>1430</v>
      </c>
      <c r="B370" t="s">
        <v>1431</v>
      </c>
      <c r="C370" t="s">
        <v>20</v>
      </c>
      <c r="D370" t="s">
        <v>1432</v>
      </c>
      <c r="E370" t="s">
        <v>1433</v>
      </c>
      <c r="F370" t="s">
        <v>77</v>
      </c>
      <c r="G370" t="str">
        <f>"07981"</f>
        <v>07981</v>
      </c>
    </row>
    <row r="371" spans="1:7" x14ac:dyDescent="0.55000000000000004">
      <c r="A371" t="s">
        <v>1434</v>
      </c>
      <c r="B371" t="s">
        <v>1435</v>
      </c>
      <c r="C371" t="s">
        <v>26</v>
      </c>
      <c r="D371" t="s">
        <v>1436</v>
      </c>
      <c r="E371" t="s">
        <v>1072</v>
      </c>
      <c r="F371" t="s">
        <v>823</v>
      </c>
      <c r="G371" t="str">
        <f>"74135"</f>
        <v>74135</v>
      </c>
    </row>
    <row r="372" spans="1:7" x14ac:dyDescent="0.55000000000000004">
      <c r="A372" t="s">
        <v>1437</v>
      </c>
      <c r="B372" t="s">
        <v>1438</v>
      </c>
      <c r="C372" t="s">
        <v>26</v>
      </c>
      <c r="D372" t="s">
        <v>1439</v>
      </c>
      <c r="E372" t="s">
        <v>1440</v>
      </c>
      <c r="F372" t="s">
        <v>365</v>
      </c>
      <c r="G372" t="str">
        <f>"72901"</f>
        <v>72901</v>
      </c>
    </row>
    <row r="373" spans="1:7" x14ac:dyDescent="0.55000000000000004">
      <c r="A373" t="s">
        <v>1441</v>
      </c>
      <c r="B373" t="s">
        <v>1442</v>
      </c>
      <c r="C373" t="s">
        <v>14</v>
      </c>
      <c r="D373" t="s">
        <v>1443</v>
      </c>
      <c r="E373" t="s">
        <v>1444</v>
      </c>
      <c r="F373" t="s">
        <v>403</v>
      </c>
      <c r="G373" t="str">
        <f>"T2H 0S9"</f>
        <v>T2H 0S9</v>
      </c>
    </row>
    <row r="374" spans="1:7" x14ac:dyDescent="0.55000000000000004">
      <c r="A374" t="s">
        <v>1445</v>
      </c>
      <c r="B374" t="s">
        <v>1446</v>
      </c>
      <c r="C374" t="s">
        <v>20</v>
      </c>
      <c r="D374" t="s">
        <v>1447</v>
      </c>
      <c r="E374" t="s">
        <v>1448</v>
      </c>
      <c r="F374" t="s">
        <v>23</v>
      </c>
      <c r="G374" t="str">
        <f>"06405"</f>
        <v>06405</v>
      </c>
    </row>
    <row r="375" spans="1:7" x14ac:dyDescent="0.55000000000000004">
      <c r="A375" t="s">
        <v>1449</v>
      </c>
      <c r="B375" t="s">
        <v>1450</v>
      </c>
      <c r="C375" t="s">
        <v>26</v>
      </c>
      <c r="D375" t="s">
        <v>1451</v>
      </c>
      <c r="E375" t="s">
        <v>1452</v>
      </c>
      <c r="F375" t="s">
        <v>365</v>
      </c>
      <c r="G375" t="str">
        <f>"72758"</f>
        <v>72758</v>
      </c>
    </row>
    <row r="376" spans="1:7" x14ac:dyDescent="0.55000000000000004">
      <c r="A376" t="s">
        <v>1453</v>
      </c>
      <c r="B376" t="s">
        <v>1454</v>
      </c>
      <c r="C376" t="s">
        <v>8</v>
      </c>
      <c r="D376" t="s">
        <v>1455</v>
      </c>
      <c r="E376" t="s">
        <v>791</v>
      </c>
      <c r="F376" t="s">
        <v>109</v>
      </c>
      <c r="G376" t="str">
        <f>"89118"</f>
        <v>89118</v>
      </c>
    </row>
    <row r="377" spans="1:7" x14ac:dyDescent="0.55000000000000004">
      <c r="A377" t="s">
        <v>1456</v>
      </c>
      <c r="B377" t="s">
        <v>1457</v>
      </c>
      <c r="C377" t="s">
        <v>26</v>
      </c>
      <c r="D377" t="s">
        <v>1458</v>
      </c>
      <c r="E377" t="s">
        <v>1459</v>
      </c>
      <c r="F377" t="s">
        <v>202</v>
      </c>
      <c r="G377" t="str">
        <f>"64503"</f>
        <v>64503</v>
      </c>
    </row>
    <row r="378" spans="1:7" x14ac:dyDescent="0.55000000000000004">
      <c r="A378" t="s">
        <v>1460</v>
      </c>
      <c r="B378" t="s">
        <v>1461</v>
      </c>
      <c r="C378" t="s">
        <v>20</v>
      </c>
      <c r="D378" t="s">
        <v>1462</v>
      </c>
      <c r="E378" t="s">
        <v>637</v>
      </c>
      <c r="F378" t="s">
        <v>306</v>
      </c>
      <c r="G378" t="str">
        <f>"45242"</f>
        <v>45242</v>
      </c>
    </row>
    <row r="379" spans="1:7" x14ac:dyDescent="0.55000000000000004">
      <c r="A379" t="s">
        <v>1463</v>
      </c>
      <c r="B379" t="s">
        <v>1464</v>
      </c>
      <c r="C379" t="s">
        <v>20</v>
      </c>
      <c r="D379" t="s">
        <v>1465</v>
      </c>
      <c r="E379" t="s">
        <v>57</v>
      </c>
      <c r="F379" t="s">
        <v>58</v>
      </c>
      <c r="G379" t="str">
        <f>"27617"</f>
        <v>27617</v>
      </c>
    </row>
    <row r="380" spans="1:7" x14ac:dyDescent="0.55000000000000004">
      <c r="A380" t="s">
        <v>1466</v>
      </c>
      <c r="B380" t="s">
        <v>1467</v>
      </c>
      <c r="C380" t="s">
        <v>26</v>
      </c>
      <c r="D380" t="s">
        <v>1468</v>
      </c>
      <c r="E380" t="s">
        <v>1469</v>
      </c>
      <c r="F380" t="s">
        <v>100</v>
      </c>
      <c r="G380" t="str">
        <f>"60487"</f>
        <v>60487</v>
      </c>
    </row>
    <row r="381" spans="1:7" x14ac:dyDescent="0.55000000000000004">
      <c r="A381" t="s">
        <v>1470</v>
      </c>
      <c r="B381" t="s">
        <v>1471</v>
      </c>
      <c r="C381" t="s">
        <v>20</v>
      </c>
      <c r="D381" t="s">
        <v>1472</v>
      </c>
      <c r="E381" t="s">
        <v>1473</v>
      </c>
      <c r="F381" t="s">
        <v>237</v>
      </c>
      <c r="G381" t="str">
        <f>"14204"</f>
        <v>14204</v>
      </c>
    </row>
    <row r="382" spans="1:7" x14ac:dyDescent="0.55000000000000004">
      <c r="A382" t="s">
        <v>1474</v>
      </c>
      <c r="B382" t="s">
        <v>1475</v>
      </c>
      <c r="C382" t="s">
        <v>20</v>
      </c>
      <c r="D382" t="s">
        <v>1476</v>
      </c>
      <c r="E382" t="s">
        <v>1122</v>
      </c>
      <c r="F382" t="s">
        <v>82</v>
      </c>
      <c r="G382" t="str">
        <f>"21234"</f>
        <v>21234</v>
      </c>
    </row>
    <row r="383" spans="1:7" x14ac:dyDescent="0.55000000000000004">
      <c r="A383" t="s">
        <v>1477</v>
      </c>
      <c r="B383" t="s">
        <v>1478</v>
      </c>
      <c r="C383" t="s">
        <v>20</v>
      </c>
      <c r="D383" t="s">
        <v>1479</v>
      </c>
      <c r="E383" t="s">
        <v>1205</v>
      </c>
      <c r="F383" t="s">
        <v>58</v>
      </c>
      <c r="G383" t="str">
        <f>"28227"</f>
        <v>28227</v>
      </c>
    </row>
    <row r="384" spans="1:7" x14ac:dyDescent="0.55000000000000004">
      <c r="A384" t="s">
        <v>1480</v>
      </c>
      <c r="B384" t="s">
        <v>1481</v>
      </c>
      <c r="C384" t="s">
        <v>20</v>
      </c>
      <c r="D384" t="s">
        <v>1482</v>
      </c>
      <c r="E384" t="s">
        <v>1483</v>
      </c>
      <c r="F384" t="s">
        <v>34</v>
      </c>
      <c r="G384" t="str">
        <f>"33067"</f>
        <v>33067</v>
      </c>
    </row>
    <row r="385" spans="1:7" x14ac:dyDescent="0.55000000000000004">
      <c r="A385" t="s">
        <v>1484</v>
      </c>
      <c r="B385" t="s">
        <v>1485</v>
      </c>
      <c r="C385" t="s">
        <v>26</v>
      </c>
      <c r="D385" t="s">
        <v>1486</v>
      </c>
      <c r="E385" t="s">
        <v>1487</v>
      </c>
      <c r="F385" t="s">
        <v>202</v>
      </c>
      <c r="G385" t="str">
        <f>"63026"</f>
        <v>63026</v>
      </c>
    </row>
    <row r="386" spans="1:7" x14ac:dyDescent="0.55000000000000004">
      <c r="A386" t="s">
        <v>1488</v>
      </c>
      <c r="B386" t="s">
        <v>1489</v>
      </c>
      <c r="C386" t="s">
        <v>8</v>
      </c>
      <c r="D386" t="s">
        <v>1490</v>
      </c>
      <c r="E386" t="s">
        <v>1491</v>
      </c>
      <c r="F386" t="s">
        <v>11</v>
      </c>
      <c r="G386" t="str">
        <f>"94089"</f>
        <v>94089</v>
      </c>
    </row>
    <row r="387" spans="1:7" x14ac:dyDescent="0.55000000000000004">
      <c r="A387" t="s">
        <v>1492</v>
      </c>
      <c r="B387" t="s">
        <v>1493</v>
      </c>
      <c r="C387" t="s">
        <v>26</v>
      </c>
      <c r="D387" t="s">
        <v>1494</v>
      </c>
      <c r="E387" t="s">
        <v>407</v>
      </c>
      <c r="F387" t="s">
        <v>202</v>
      </c>
      <c r="G387" t="str">
        <f>"65806"</f>
        <v>65806</v>
      </c>
    </row>
    <row r="388" spans="1:7" x14ac:dyDescent="0.55000000000000004">
      <c r="A388" t="s">
        <v>1495</v>
      </c>
      <c r="B388" t="s">
        <v>1496</v>
      </c>
      <c r="C388" t="s">
        <v>8</v>
      </c>
      <c r="D388" t="s">
        <v>1497</v>
      </c>
      <c r="E388" t="s">
        <v>1498</v>
      </c>
      <c r="F388" t="s">
        <v>11</v>
      </c>
      <c r="G388" t="str">
        <f>"95973"</f>
        <v>95973</v>
      </c>
    </row>
    <row r="389" spans="1:7" x14ac:dyDescent="0.55000000000000004">
      <c r="A389" t="s">
        <v>1499</v>
      </c>
      <c r="B389" t="s">
        <v>1500</v>
      </c>
      <c r="C389" t="s">
        <v>20</v>
      </c>
      <c r="D389" t="s">
        <v>1501</v>
      </c>
      <c r="E389" t="s">
        <v>1316</v>
      </c>
      <c r="F389" t="s">
        <v>237</v>
      </c>
      <c r="G389" t="str">
        <f>"12205"</f>
        <v>12205</v>
      </c>
    </row>
    <row r="390" spans="1:7" x14ac:dyDescent="0.55000000000000004">
      <c r="A390" t="s">
        <v>1502</v>
      </c>
      <c r="B390" t="s">
        <v>1503</v>
      </c>
      <c r="C390" t="s">
        <v>8</v>
      </c>
      <c r="D390" t="s">
        <v>1504</v>
      </c>
      <c r="E390" t="s">
        <v>1505</v>
      </c>
      <c r="F390" t="s">
        <v>11</v>
      </c>
      <c r="G390" t="str">
        <f>"91311"</f>
        <v>91311</v>
      </c>
    </row>
    <row r="391" spans="1:7" x14ac:dyDescent="0.55000000000000004">
      <c r="A391" t="s">
        <v>1506</v>
      </c>
      <c r="B391" t="s">
        <v>1507</v>
      </c>
      <c r="C391" t="s">
        <v>14</v>
      </c>
      <c r="D391" t="s">
        <v>1508</v>
      </c>
      <c r="E391" t="s">
        <v>1509</v>
      </c>
      <c r="F391" t="s">
        <v>403</v>
      </c>
      <c r="G391" t="str">
        <f>"T2A 4Y6 "</f>
        <v xml:space="preserve">T2A 4Y6 </v>
      </c>
    </row>
    <row r="392" spans="1:7" x14ac:dyDescent="0.55000000000000004">
      <c r="A392" t="s">
        <v>1510</v>
      </c>
      <c r="B392" t="s">
        <v>1511</v>
      </c>
      <c r="C392" t="s">
        <v>26</v>
      </c>
      <c r="D392" t="s">
        <v>1512</v>
      </c>
      <c r="E392" t="s">
        <v>597</v>
      </c>
      <c r="F392" t="s">
        <v>556</v>
      </c>
      <c r="G392" t="str">
        <f>"53901"</f>
        <v>53901</v>
      </c>
    </row>
    <row r="393" spans="1:7" x14ac:dyDescent="0.55000000000000004">
      <c r="A393" t="s">
        <v>1513</v>
      </c>
      <c r="B393" t="s">
        <v>1514</v>
      </c>
      <c r="C393" t="s">
        <v>20</v>
      </c>
      <c r="D393" t="s">
        <v>1515</v>
      </c>
      <c r="E393" t="s">
        <v>1516</v>
      </c>
      <c r="F393" t="s">
        <v>34</v>
      </c>
      <c r="G393" t="str">
        <f>"34234"</f>
        <v>34234</v>
      </c>
    </row>
    <row r="394" spans="1:7" x14ac:dyDescent="0.55000000000000004">
      <c r="A394" t="s">
        <v>1517</v>
      </c>
      <c r="B394" t="s">
        <v>1518</v>
      </c>
      <c r="C394" t="s">
        <v>26</v>
      </c>
      <c r="D394" t="s">
        <v>1519</v>
      </c>
      <c r="E394" t="s">
        <v>664</v>
      </c>
      <c r="F394" t="s">
        <v>426</v>
      </c>
      <c r="G394" t="str">
        <f>"37228"</f>
        <v>37228</v>
      </c>
    </row>
    <row r="395" spans="1:7" x14ac:dyDescent="0.55000000000000004">
      <c r="A395" t="s">
        <v>1520</v>
      </c>
      <c r="B395" t="s">
        <v>1521</v>
      </c>
      <c r="C395" t="s">
        <v>26</v>
      </c>
      <c r="D395" t="s">
        <v>1522</v>
      </c>
      <c r="E395" t="s">
        <v>997</v>
      </c>
      <c r="F395" t="s">
        <v>823</v>
      </c>
      <c r="G395" t="str">
        <f>"73112"</f>
        <v>73112</v>
      </c>
    </row>
    <row r="396" spans="1:7" x14ac:dyDescent="0.55000000000000004">
      <c r="A396" t="s">
        <v>1523</v>
      </c>
      <c r="B396" t="s">
        <v>1524</v>
      </c>
      <c r="C396" t="s">
        <v>26</v>
      </c>
      <c r="D396" t="s">
        <v>1525</v>
      </c>
      <c r="E396" t="s">
        <v>1526</v>
      </c>
      <c r="F396" t="s">
        <v>63</v>
      </c>
      <c r="G396" t="str">
        <f>"52807"</f>
        <v>52807</v>
      </c>
    </row>
    <row r="397" spans="1:7" x14ac:dyDescent="0.55000000000000004">
      <c r="A397" t="s">
        <v>1527</v>
      </c>
      <c r="B397" t="s">
        <v>1528</v>
      </c>
      <c r="C397" t="s">
        <v>26</v>
      </c>
      <c r="D397" t="s">
        <v>1525</v>
      </c>
      <c r="E397" t="s">
        <v>1526</v>
      </c>
      <c r="F397" t="s">
        <v>63</v>
      </c>
      <c r="G397" t="str">
        <f>"52807"</f>
        <v>52807</v>
      </c>
    </row>
    <row r="398" spans="1:7" x14ac:dyDescent="0.55000000000000004">
      <c r="A398" t="s">
        <v>1529</v>
      </c>
      <c r="B398" t="s">
        <v>1530</v>
      </c>
      <c r="C398" t="s">
        <v>26</v>
      </c>
      <c r="D398" t="s">
        <v>1531</v>
      </c>
      <c r="E398" t="s">
        <v>1532</v>
      </c>
      <c r="F398" t="s">
        <v>556</v>
      </c>
      <c r="G398" t="str">
        <f>"53082"</f>
        <v>53082</v>
      </c>
    </row>
    <row r="399" spans="1:7" x14ac:dyDescent="0.55000000000000004">
      <c r="A399" t="s">
        <v>1533</v>
      </c>
      <c r="B399" t="s">
        <v>1534</v>
      </c>
      <c r="C399" t="s">
        <v>20</v>
      </c>
      <c r="D399" t="s">
        <v>1535</v>
      </c>
      <c r="E399" t="s">
        <v>842</v>
      </c>
      <c r="F399" t="s">
        <v>134</v>
      </c>
      <c r="G399" t="str">
        <f>"19380"</f>
        <v>19380</v>
      </c>
    </row>
    <row r="400" spans="1:7" x14ac:dyDescent="0.55000000000000004">
      <c r="A400" t="s">
        <v>1536</v>
      </c>
      <c r="B400" t="s">
        <v>1537</v>
      </c>
      <c r="C400" t="s">
        <v>20</v>
      </c>
      <c r="D400" t="s">
        <v>1538</v>
      </c>
      <c r="E400" t="s">
        <v>1164</v>
      </c>
      <c r="F400" t="s">
        <v>82</v>
      </c>
      <c r="G400" t="str">
        <f>"20794"</f>
        <v>20794</v>
      </c>
    </row>
    <row r="401" spans="1:7" x14ac:dyDescent="0.55000000000000004">
      <c r="A401" t="s">
        <v>1539</v>
      </c>
      <c r="B401" t="s">
        <v>1540</v>
      </c>
      <c r="C401" t="s">
        <v>20</v>
      </c>
      <c r="D401" t="s">
        <v>1541</v>
      </c>
      <c r="E401" t="s">
        <v>1542</v>
      </c>
      <c r="F401" t="s">
        <v>228</v>
      </c>
      <c r="G401" t="str">
        <f>"31792"</f>
        <v>31792</v>
      </c>
    </row>
    <row r="402" spans="1:7" x14ac:dyDescent="0.55000000000000004">
      <c r="A402" t="s">
        <v>1543</v>
      </c>
      <c r="B402" t="s">
        <v>1544</v>
      </c>
      <c r="C402" t="s">
        <v>20</v>
      </c>
      <c r="D402" t="s">
        <v>1545</v>
      </c>
      <c r="E402" t="s">
        <v>1546</v>
      </c>
      <c r="F402" t="s">
        <v>23</v>
      </c>
      <c r="G402" t="str">
        <f>"06074"</f>
        <v>06074</v>
      </c>
    </row>
    <row r="403" spans="1:7" x14ac:dyDescent="0.55000000000000004">
      <c r="A403" t="s">
        <v>1547</v>
      </c>
      <c r="B403" t="s">
        <v>1548</v>
      </c>
      <c r="C403" t="s">
        <v>20</v>
      </c>
      <c r="D403" t="s">
        <v>1549</v>
      </c>
      <c r="E403" t="s">
        <v>1516</v>
      </c>
      <c r="F403" t="s">
        <v>34</v>
      </c>
      <c r="G403" t="str">
        <f>"34240"</f>
        <v>34240</v>
      </c>
    </row>
    <row r="404" spans="1:7" x14ac:dyDescent="0.55000000000000004">
      <c r="A404" t="s">
        <v>1550</v>
      </c>
      <c r="B404" t="s">
        <v>1551</v>
      </c>
      <c r="C404" t="s">
        <v>20</v>
      </c>
      <c r="D404" t="s">
        <v>1552</v>
      </c>
      <c r="E404" t="s">
        <v>1553</v>
      </c>
      <c r="F404" t="s">
        <v>34</v>
      </c>
      <c r="G404" t="str">
        <f>"33014"</f>
        <v>33014</v>
      </c>
    </row>
    <row r="405" spans="1:7" x14ac:dyDescent="0.55000000000000004">
      <c r="A405" t="s">
        <v>1554</v>
      </c>
      <c r="B405" t="s">
        <v>1555</v>
      </c>
      <c r="C405" t="s">
        <v>26</v>
      </c>
      <c r="D405" t="s">
        <v>1556</v>
      </c>
      <c r="E405" t="s">
        <v>461</v>
      </c>
      <c r="F405" t="s">
        <v>100</v>
      </c>
      <c r="G405" t="str">
        <f>"61081"</f>
        <v>61081</v>
      </c>
    </row>
    <row r="406" spans="1:7" x14ac:dyDescent="0.55000000000000004">
      <c r="A406" t="s">
        <v>1557</v>
      </c>
      <c r="B406" t="s">
        <v>1558</v>
      </c>
      <c r="C406" t="s">
        <v>26</v>
      </c>
      <c r="D406" t="s">
        <v>1559</v>
      </c>
      <c r="E406" t="s">
        <v>1560</v>
      </c>
      <c r="F406" t="s">
        <v>202</v>
      </c>
      <c r="G406" t="str">
        <f>"63801"</f>
        <v>63801</v>
      </c>
    </row>
    <row r="407" spans="1:7" x14ac:dyDescent="0.55000000000000004">
      <c r="A407" t="s">
        <v>1561</v>
      </c>
      <c r="B407" t="s">
        <v>1562</v>
      </c>
      <c r="C407" t="s">
        <v>8</v>
      </c>
      <c r="D407" t="s">
        <v>1563</v>
      </c>
      <c r="E407" t="s">
        <v>1564</v>
      </c>
      <c r="F407" t="s">
        <v>11</v>
      </c>
      <c r="G407" t="str">
        <f>"94928"</f>
        <v>94928</v>
      </c>
    </row>
    <row r="408" spans="1:7" x14ac:dyDescent="0.55000000000000004">
      <c r="A408" t="s">
        <v>1565</v>
      </c>
      <c r="B408" t="s">
        <v>1566</v>
      </c>
      <c r="C408" t="s">
        <v>26</v>
      </c>
      <c r="D408" t="s">
        <v>1567</v>
      </c>
      <c r="E408" t="s">
        <v>853</v>
      </c>
      <c r="F408" t="s">
        <v>129</v>
      </c>
      <c r="G408" t="str">
        <f>"77055"</f>
        <v>77055</v>
      </c>
    </row>
    <row r="409" spans="1:7" x14ac:dyDescent="0.55000000000000004">
      <c r="A409" t="s">
        <v>1568</v>
      </c>
      <c r="B409" t="s">
        <v>1569</v>
      </c>
      <c r="C409" t="s">
        <v>20</v>
      </c>
      <c r="D409" t="s">
        <v>1570</v>
      </c>
      <c r="E409" t="s">
        <v>1571</v>
      </c>
      <c r="F409" t="s">
        <v>34</v>
      </c>
      <c r="G409" t="str">
        <f>"32750"</f>
        <v>32750</v>
      </c>
    </row>
    <row r="410" spans="1:7" x14ac:dyDescent="0.55000000000000004">
      <c r="A410" t="s">
        <v>1572</v>
      </c>
      <c r="B410" t="s">
        <v>1573</v>
      </c>
      <c r="C410" t="s">
        <v>8</v>
      </c>
      <c r="D410" t="s">
        <v>1574</v>
      </c>
      <c r="E410" t="s">
        <v>1575</v>
      </c>
      <c r="F410" t="s">
        <v>11</v>
      </c>
      <c r="G410" t="str">
        <f>"94568"</f>
        <v>94568</v>
      </c>
    </row>
    <row r="411" spans="1:7" x14ac:dyDescent="0.55000000000000004">
      <c r="A411" t="s">
        <v>1576</v>
      </c>
      <c r="B411" t="s">
        <v>1577</v>
      </c>
      <c r="C411" t="s">
        <v>20</v>
      </c>
      <c r="D411" t="s">
        <v>1578</v>
      </c>
      <c r="E411" t="s">
        <v>1579</v>
      </c>
      <c r="F411" t="s">
        <v>77</v>
      </c>
      <c r="G411" t="str">
        <f>"07719"</f>
        <v>07719</v>
      </c>
    </row>
    <row r="412" spans="1:7" x14ac:dyDescent="0.55000000000000004">
      <c r="A412" t="s">
        <v>1580</v>
      </c>
      <c r="B412" t="s">
        <v>1581</v>
      </c>
      <c r="C412" t="s">
        <v>20</v>
      </c>
      <c r="D412" t="s">
        <v>1582</v>
      </c>
      <c r="E412" t="s">
        <v>1583</v>
      </c>
      <c r="F412" t="s">
        <v>34</v>
      </c>
      <c r="G412" t="str">
        <f>"32216"</f>
        <v>32216</v>
      </c>
    </row>
    <row r="413" spans="1:7" x14ac:dyDescent="0.55000000000000004">
      <c r="A413" t="s">
        <v>1584</v>
      </c>
      <c r="B413" t="s">
        <v>1585</v>
      </c>
      <c r="C413" t="s">
        <v>26</v>
      </c>
      <c r="D413" t="s">
        <v>1586</v>
      </c>
      <c r="E413" t="s">
        <v>1587</v>
      </c>
      <c r="F413" t="s">
        <v>129</v>
      </c>
      <c r="G413" t="str">
        <f>"77375"</f>
        <v>77375</v>
      </c>
    </row>
    <row r="414" spans="1:7" x14ac:dyDescent="0.55000000000000004">
      <c r="A414" t="s">
        <v>1588</v>
      </c>
      <c r="B414" t="s">
        <v>1589</v>
      </c>
      <c r="C414" t="s">
        <v>26</v>
      </c>
      <c r="D414" t="s">
        <v>1590</v>
      </c>
      <c r="E414" t="s">
        <v>768</v>
      </c>
      <c r="F414" t="s">
        <v>129</v>
      </c>
      <c r="G414" t="str">
        <f>"75703"</f>
        <v>75703</v>
      </c>
    </row>
    <row r="415" spans="1:7" x14ac:dyDescent="0.55000000000000004">
      <c r="A415" t="s">
        <v>1591</v>
      </c>
      <c r="B415" t="s">
        <v>1592</v>
      </c>
      <c r="C415" t="s">
        <v>20</v>
      </c>
      <c r="D415" t="s">
        <v>1593</v>
      </c>
      <c r="E415" t="s">
        <v>1594</v>
      </c>
      <c r="F415" t="s">
        <v>34</v>
      </c>
      <c r="G415" t="str">
        <f>"32114"</f>
        <v>32114</v>
      </c>
    </row>
    <row r="416" spans="1:7" x14ac:dyDescent="0.55000000000000004">
      <c r="A416" t="s">
        <v>1595</v>
      </c>
      <c r="B416" t="s">
        <v>1596</v>
      </c>
      <c r="C416" t="s">
        <v>20</v>
      </c>
      <c r="D416" t="s">
        <v>1597</v>
      </c>
      <c r="E416" t="s">
        <v>1598</v>
      </c>
      <c r="F416" t="s">
        <v>340</v>
      </c>
      <c r="G416" t="str">
        <f>"L3R 3W7"</f>
        <v>L3R 3W7</v>
      </c>
    </row>
    <row r="417" spans="1:7" x14ac:dyDescent="0.55000000000000004">
      <c r="A417" t="s">
        <v>1599</v>
      </c>
      <c r="B417" t="s">
        <v>1600</v>
      </c>
      <c r="C417" t="s">
        <v>8</v>
      </c>
      <c r="D417" t="s">
        <v>1601</v>
      </c>
      <c r="E417" t="s">
        <v>330</v>
      </c>
      <c r="F417" t="s">
        <v>11</v>
      </c>
      <c r="G417" t="str">
        <f>"95841"</f>
        <v>95841</v>
      </c>
    </row>
    <row r="418" spans="1:7" x14ac:dyDescent="0.55000000000000004">
      <c r="A418" t="s">
        <v>1602</v>
      </c>
      <c r="B418" t="s">
        <v>1603</v>
      </c>
      <c r="C418" t="s">
        <v>8</v>
      </c>
      <c r="D418" t="s">
        <v>1604</v>
      </c>
      <c r="E418" t="s">
        <v>1605</v>
      </c>
      <c r="F418" t="s">
        <v>11</v>
      </c>
      <c r="G418" t="str">
        <f>"90630"</f>
        <v>90630</v>
      </c>
    </row>
    <row r="419" spans="1:7" x14ac:dyDescent="0.55000000000000004">
      <c r="A419" t="s">
        <v>1606</v>
      </c>
      <c r="B419" t="s">
        <v>1607</v>
      </c>
      <c r="C419" t="s">
        <v>26</v>
      </c>
      <c r="D419" t="s">
        <v>1608</v>
      </c>
      <c r="E419" t="s">
        <v>1609</v>
      </c>
      <c r="F419" t="s">
        <v>764</v>
      </c>
      <c r="G419" t="str">
        <f>"68510"</f>
        <v>68510</v>
      </c>
    </row>
    <row r="420" spans="1:7" x14ac:dyDescent="0.55000000000000004">
      <c r="A420" t="s">
        <v>1610</v>
      </c>
      <c r="B420" t="s">
        <v>1611</v>
      </c>
      <c r="C420" t="s">
        <v>20</v>
      </c>
      <c r="D420" t="s">
        <v>1612</v>
      </c>
      <c r="E420" t="s">
        <v>1613</v>
      </c>
      <c r="F420" t="s">
        <v>508</v>
      </c>
      <c r="G420" t="str">
        <f>"G2E 5N7"</f>
        <v>G2E 5N7</v>
      </c>
    </row>
    <row r="421" spans="1:7" x14ac:dyDescent="0.55000000000000004">
      <c r="A421" t="s">
        <v>1614</v>
      </c>
      <c r="B421" t="s">
        <v>1615</v>
      </c>
      <c r="C421" t="s">
        <v>8</v>
      </c>
      <c r="D421" t="s">
        <v>1616</v>
      </c>
      <c r="E421" t="s">
        <v>953</v>
      </c>
      <c r="F421" t="s">
        <v>11</v>
      </c>
      <c r="G421" t="str">
        <f>"92121"</f>
        <v>92121</v>
      </c>
    </row>
    <row r="422" spans="1:7" x14ac:dyDescent="0.55000000000000004">
      <c r="A422" t="s">
        <v>1617</v>
      </c>
      <c r="B422" t="s">
        <v>1618</v>
      </c>
      <c r="C422" t="s">
        <v>14</v>
      </c>
      <c r="D422" t="s">
        <v>1619</v>
      </c>
      <c r="E422" t="s">
        <v>718</v>
      </c>
      <c r="F422" t="s">
        <v>719</v>
      </c>
      <c r="G422" t="str">
        <f>"87109"</f>
        <v>87109</v>
      </c>
    </row>
    <row r="423" spans="1:7" x14ac:dyDescent="0.55000000000000004">
      <c r="A423" t="s">
        <v>1620</v>
      </c>
      <c r="B423" t="s">
        <v>1621</v>
      </c>
      <c r="C423" t="s">
        <v>26</v>
      </c>
      <c r="D423" t="s">
        <v>1622</v>
      </c>
      <c r="E423" t="s">
        <v>1623</v>
      </c>
      <c r="F423" t="s">
        <v>129</v>
      </c>
      <c r="G423" t="str">
        <f>"76040"</f>
        <v>76040</v>
      </c>
    </row>
    <row r="424" spans="1:7" x14ac:dyDescent="0.55000000000000004">
      <c r="A424" t="s">
        <v>1624</v>
      </c>
      <c r="B424" t="s">
        <v>1625</v>
      </c>
      <c r="C424" t="s">
        <v>14</v>
      </c>
      <c r="D424" t="s">
        <v>1626</v>
      </c>
      <c r="E424" t="s">
        <v>1627</v>
      </c>
      <c r="F424" t="s">
        <v>129</v>
      </c>
      <c r="G424" t="str">
        <f>"79905"</f>
        <v>79905</v>
      </c>
    </row>
    <row r="425" spans="1:7" x14ac:dyDescent="0.55000000000000004">
      <c r="A425" t="s">
        <v>1628</v>
      </c>
      <c r="B425" t="s">
        <v>1629</v>
      </c>
      <c r="C425" t="s">
        <v>26</v>
      </c>
      <c r="D425" t="s">
        <v>1630</v>
      </c>
      <c r="E425" t="s">
        <v>364</v>
      </c>
      <c r="F425" t="s">
        <v>365</v>
      </c>
      <c r="G425" t="str">
        <f>"72204"</f>
        <v>72204</v>
      </c>
    </row>
    <row r="426" spans="1:7" x14ac:dyDescent="0.55000000000000004">
      <c r="A426" t="s">
        <v>1631</v>
      </c>
      <c r="B426" t="s">
        <v>1632</v>
      </c>
      <c r="C426" t="s">
        <v>20</v>
      </c>
      <c r="D426" t="s">
        <v>1633</v>
      </c>
      <c r="E426" t="s">
        <v>1634</v>
      </c>
      <c r="F426" t="s">
        <v>134</v>
      </c>
      <c r="G426" t="str">
        <f>"18966"</f>
        <v>18966</v>
      </c>
    </row>
    <row r="427" spans="1:7" x14ac:dyDescent="0.55000000000000004">
      <c r="A427" t="s">
        <v>1635</v>
      </c>
      <c r="B427" t="s">
        <v>1636</v>
      </c>
      <c r="C427" t="s">
        <v>20</v>
      </c>
      <c r="D427" t="s">
        <v>1637</v>
      </c>
      <c r="E427" t="s">
        <v>860</v>
      </c>
      <c r="F427" t="s">
        <v>228</v>
      </c>
      <c r="G427" t="str">
        <f>"30096"</f>
        <v>30096</v>
      </c>
    </row>
    <row r="428" spans="1:7" x14ac:dyDescent="0.55000000000000004">
      <c r="A428" t="s">
        <v>1638</v>
      </c>
      <c r="B428" t="s">
        <v>1636</v>
      </c>
      <c r="C428" t="s">
        <v>20</v>
      </c>
      <c r="D428" t="s">
        <v>1637</v>
      </c>
      <c r="E428" t="s">
        <v>860</v>
      </c>
      <c r="F428" t="s">
        <v>228</v>
      </c>
      <c r="G428" t="str">
        <f>"30096"</f>
        <v>30096</v>
      </c>
    </row>
    <row r="429" spans="1:7" x14ac:dyDescent="0.55000000000000004">
      <c r="A429" t="s">
        <v>1639</v>
      </c>
      <c r="B429" t="s">
        <v>1636</v>
      </c>
      <c r="C429" t="s">
        <v>20</v>
      </c>
      <c r="E429" t="s">
        <v>1640</v>
      </c>
      <c r="F429" t="s">
        <v>228</v>
      </c>
    </row>
    <row r="430" spans="1:7" x14ac:dyDescent="0.55000000000000004">
      <c r="A430" t="s">
        <v>1641</v>
      </c>
      <c r="B430" t="s">
        <v>1642</v>
      </c>
      <c r="C430" t="s">
        <v>26</v>
      </c>
      <c r="D430" t="s">
        <v>1643</v>
      </c>
      <c r="E430" t="s">
        <v>1644</v>
      </c>
      <c r="F430" t="s">
        <v>823</v>
      </c>
      <c r="G430" t="str">
        <f>"73023"</f>
        <v>73023</v>
      </c>
    </row>
    <row r="431" spans="1:7" x14ac:dyDescent="0.55000000000000004">
      <c r="A431" t="s">
        <v>1645</v>
      </c>
      <c r="B431" t="s">
        <v>1646</v>
      </c>
      <c r="C431" t="s">
        <v>26</v>
      </c>
      <c r="D431" t="s">
        <v>1647</v>
      </c>
      <c r="E431" t="s">
        <v>1648</v>
      </c>
      <c r="F431" t="s">
        <v>129</v>
      </c>
      <c r="G431" t="str">
        <f>"77706"</f>
        <v>77706</v>
      </c>
    </row>
    <row r="432" spans="1:7" x14ac:dyDescent="0.55000000000000004">
      <c r="A432" t="s">
        <v>1649</v>
      </c>
      <c r="B432" t="s">
        <v>1650</v>
      </c>
      <c r="C432" t="s">
        <v>26</v>
      </c>
      <c r="D432" t="s">
        <v>1651</v>
      </c>
      <c r="E432" t="s">
        <v>853</v>
      </c>
      <c r="F432" t="s">
        <v>129</v>
      </c>
    </row>
    <row r="433" spans="1:7" x14ac:dyDescent="0.55000000000000004">
      <c r="A433" t="s">
        <v>1652</v>
      </c>
      <c r="B433" t="s">
        <v>1653</v>
      </c>
      <c r="C433" t="s">
        <v>20</v>
      </c>
      <c r="D433" t="s">
        <v>1654</v>
      </c>
      <c r="E433" t="s">
        <v>1655</v>
      </c>
      <c r="F433" t="s">
        <v>77</v>
      </c>
      <c r="G433" t="str">
        <f>"08054"</f>
        <v>08054</v>
      </c>
    </row>
    <row r="434" spans="1:7" x14ac:dyDescent="0.55000000000000004">
      <c r="A434" t="s">
        <v>1656</v>
      </c>
      <c r="B434" t="s">
        <v>1657</v>
      </c>
      <c r="C434" t="s">
        <v>26</v>
      </c>
      <c r="D434" t="s">
        <v>1658</v>
      </c>
      <c r="E434" t="s">
        <v>1659</v>
      </c>
      <c r="F434" t="s">
        <v>296</v>
      </c>
      <c r="G434" t="str">
        <f>"35243"</f>
        <v>35243</v>
      </c>
    </row>
    <row r="435" spans="1:7" x14ac:dyDescent="0.55000000000000004">
      <c r="A435" t="s">
        <v>1660</v>
      </c>
      <c r="B435" t="s">
        <v>1661</v>
      </c>
      <c r="C435" t="s">
        <v>26</v>
      </c>
      <c r="D435" t="s">
        <v>1662</v>
      </c>
      <c r="E435" t="s">
        <v>1142</v>
      </c>
      <c r="F435" t="s">
        <v>129</v>
      </c>
      <c r="G435" t="str">
        <f>"75063"</f>
        <v>75063</v>
      </c>
    </row>
    <row r="436" spans="1:7" x14ac:dyDescent="0.55000000000000004">
      <c r="A436" t="s">
        <v>1663</v>
      </c>
      <c r="B436" t="s">
        <v>1573</v>
      </c>
      <c r="C436" t="s">
        <v>8</v>
      </c>
      <c r="D436" t="s">
        <v>1574</v>
      </c>
      <c r="E436" t="s">
        <v>1575</v>
      </c>
      <c r="F436" t="s">
        <v>11</v>
      </c>
      <c r="G436" t="str">
        <f>"94568"</f>
        <v>94568</v>
      </c>
    </row>
    <row r="437" spans="1:7" x14ac:dyDescent="0.55000000000000004">
      <c r="A437" t="s">
        <v>1664</v>
      </c>
      <c r="B437" t="s">
        <v>1665</v>
      </c>
      <c r="C437" t="s">
        <v>20</v>
      </c>
      <c r="D437" t="s">
        <v>1666</v>
      </c>
      <c r="E437" t="s">
        <v>1150</v>
      </c>
      <c r="F437" t="s">
        <v>301</v>
      </c>
      <c r="G437" t="str">
        <f>"23230"</f>
        <v>23230</v>
      </c>
    </row>
    <row r="438" spans="1:7" x14ac:dyDescent="0.55000000000000004">
      <c r="A438" t="s">
        <v>1667</v>
      </c>
      <c r="B438" t="s">
        <v>1668</v>
      </c>
      <c r="C438" t="s">
        <v>20</v>
      </c>
      <c r="D438" t="s">
        <v>1669</v>
      </c>
      <c r="E438" t="s">
        <v>1670</v>
      </c>
      <c r="F438" t="s">
        <v>77</v>
      </c>
      <c r="G438" t="str">
        <f>"08837"</f>
        <v>08837</v>
      </c>
    </row>
    <row r="439" spans="1:7" x14ac:dyDescent="0.55000000000000004">
      <c r="A439" t="s">
        <v>1671</v>
      </c>
      <c r="B439" t="s">
        <v>1672</v>
      </c>
      <c r="C439" t="s">
        <v>26</v>
      </c>
      <c r="D439" t="s">
        <v>1673</v>
      </c>
      <c r="E439" t="s">
        <v>1674</v>
      </c>
      <c r="F439" t="s">
        <v>823</v>
      </c>
      <c r="G439" t="str">
        <f>"73013-3670"</f>
        <v>73013-3670</v>
      </c>
    </row>
    <row r="440" spans="1:7" x14ac:dyDescent="0.55000000000000004">
      <c r="A440" t="s">
        <v>1675</v>
      </c>
      <c r="B440" t="s">
        <v>1672</v>
      </c>
      <c r="C440" t="s">
        <v>26</v>
      </c>
      <c r="D440" t="s">
        <v>1673</v>
      </c>
      <c r="E440" t="s">
        <v>1674</v>
      </c>
      <c r="F440" t="s">
        <v>823</v>
      </c>
      <c r="G440" t="str">
        <f>"73013-3670"</f>
        <v>73013-3670</v>
      </c>
    </row>
    <row r="441" spans="1:7" x14ac:dyDescent="0.55000000000000004">
      <c r="A441" t="s">
        <v>1676</v>
      </c>
      <c r="B441" t="s">
        <v>1677</v>
      </c>
      <c r="C441" t="s">
        <v>26</v>
      </c>
      <c r="D441" t="s">
        <v>1678</v>
      </c>
      <c r="E441" t="s">
        <v>201</v>
      </c>
      <c r="F441" t="s">
        <v>202</v>
      </c>
      <c r="G441" t="str">
        <f>"63139"</f>
        <v>63139</v>
      </c>
    </row>
    <row r="442" spans="1:7" x14ac:dyDescent="0.55000000000000004">
      <c r="A442" t="s">
        <v>1679</v>
      </c>
      <c r="B442" t="s">
        <v>1680</v>
      </c>
      <c r="C442" t="s">
        <v>20</v>
      </c>
      <c r="D442" t="s">
        <v>1681</v>
      </c>
      <c r="E442" t="s">
        <v>860</v>
      </c>
      <c r="F442" t="s">
        <v>228</v>
      </c>
      <c r="G442" t="str">
        <f>"30096"</f>
        <v>30096</v>
      </c>
    </row>
    <row r="443" spans="1:7" x14ac:dyDescent="0.55000000000000004">
      <c r="A443" t="s">
        <v>1682</v>
      </c>
      <c r="B443" t="s">
        <v>1683</v>
      </c>
      <c r="C443" t="s">
        <v>20</v>
      </c>
      <c r="D443" t="s">
        <v>1684</v>
      </c>
      <c r="E443" t="s">
        <v>236</v>
      </c>
      <c r="F443" t="s">
        <v>237</v>
      </c>
      <c r="G443" t="str">
        <f>"10018"</f>
        <v>10018</v>
      </c>
    </row>
    <row r="444" spans="1:7" x14ac:dyDescent="0.55000000000000004">
      <c r="A444" t="s">
        <v>1685</v>
      </c>
      <c r="B444" t="s">
        <v>1686</v>
      </c>
      <c r="C444" t="s">
        <v>20</v>
      </c>
      <c r="D444" t="s">
        <v>1687</v>
      </c>
      <c r="E444" t="s">
        <v>1670</v>
      </c>
      <c r="F444" t="s">
        <v>77</v>
      </c>
      <c r="G444" t="str">
        <f>"08837"</f>
        <v>08837</v>
      </c>
    </row>
    <row r="445" spans="1:7" x14ac:dyDescent="0.55000000000000004">
      <c r="A445" t="s">
        <v>1688</v>
      </c>
      <c r="B445" t="s">
        <v>1689</v>
      </c>
      <c r="C445" t="s">
        <v>20</v>
      </c>
      <c r="D445" t="s">
        <v>1690</v>
      </c>
      <c r="E445" t="s">
        <v>520</v>
      </c>
      <c r="F445" t="s">
        <v>58</v>
      </c>
      <c r="G445" t="str">
        <f>"28303"</f>
        <v>28303</v>
      </c>
    </row>
    <row r="446" spans="1:7" x14ac:dyDescent="0.55000000000000004">
      <c r="A446" t="s">
        <v>1691</v>
      </c>
      <c r="B446" t="s">
        <v>1692</v>
      </c>
      <c r="C446" t="s">
        <v>26</v>
      </c>
      <c r="D446" t="s">
        <v>1693</v>
      </c>
      <c r="E446" t="s">
        <v>1694</v>
      </c>
      <c r="F446" t="s">
        <v>129</v>
      </c>
      <c r="G446" t="str">
        <f>"79101"</f>
        <v>79101</v>
      </c>
    </row>
    <row r="447" spans="1:7" x14ac:dyDescent="0.55000000000000004">
      <c r="A447" t="s">
        <v>1695</v>
      </c>
      <c r="B447" t="s">
        <v>1696</v>
      </c>
      <c r="C447" t="s">
        <v>8</v>
      </c>
      <c r="D447" t="s">
        <v>1697</v>
      </c>
      <c r="E447" t="s">
        <v>1146</v>
      </c>
      <c r="F447" t="s">
        <v>11</v>
      </c>
      <c r="G447" t="str">
        <f>"92618"</f>
        <v>92618</v>
      </c>
    </row>
    <row r="448" spans="1:7" x14ac:dyDescent="0.55000000000000004">
      <c r="A448" t="s">
        <v>1698</v>
      </c>
      <c r="B448" t="s">
        <v>1699</v>
      </c>
      <c r="C448" t="s">
        <v>20</v>
      </c>
      <c r="D448" t="s">
        <v>1700</v>
      </c>
      <c r="E448" t="s">
        <v>920</v>
      </c>
      <c r="F448" t="s">
        <v>58</v>
      </c>
      <c r="G448" t="str">
        <f>"28105"</f>
        <v>28105</v>
      </c>
    </row>
    <row r="449" spans="1:7" x14ac:dyDescent="0.55000000000000004">
      <c r="A449" t="s">
        <v>1701</v>
      </c>
      <c r="B449" t="s">
        <v>1702</v>
      </c>
      <c r="C449" t="s">
        <v>26</v>
      </c>
      <c r="D449" t="s">
        <v>1703</v>
      </c>
      <c r="E449" t="s">
        <v>1704</v>
      </c>
      <c r="F449" t="s">
        <v>556</v>
      </c>
      <c r="G449" t="str">
        <f>"53214"</f>
        <v>53214</v>
      </c>
    </row>
    <row r="450" spans="1:7" x14ac:dyDescent="0.55000000000000004">
      <c r="A450" t="s">
        <v>1705</v>
      </c>
      <c r="B450" t="s">
        <v>1706</v>
      </c>
      <c r="C450" t="s">
        <v>20</v>
      </c>
      <c r="D450" t="s">
        <v>1707</v>
      </c>
      <c r="E450" t="s">
        <v>1708</v>
      </c>
      <c r="F450" t="s">
        <v>23</v>
      </c>
      <c r="G450" t="str">
        <f>"06062"</f>
        <v>06062</v>
      </c>
    </row>
    <row r="451" spans="1:7" x14ac:dyDescent="0.55000000000000004">
      <c r="A451" t="s">
        <v>1709</v>
      </c>
      <c r="B451" t="s">
        <v>1710</v>
      </c>
      <c r="C451" t="s">
        <v>20</v>
      </c>
      <c r="D451" t="s">
        <v>1711</v>
      </c>
      <c r="E451" t="s">
        <v>1712</v>
      </c>
      <c r="F451" t="s">
        <v>134</v>
      </c>
      <c r="G451" t="str">
        <f>"15238"</f>
        <v>15238</v>
      </c>
    </row>
    <row r="452" spans="1:7" x14ac:dyDescent="0.55000000000000004">
      <c r="A452" t="s">
        <v>1713</v>
      </c>
      <c r="B452" t="s">
        <v>1714</v>
      </c>
      <c r="C452" t="s">
        <v>26</v>
      </c>
      <c r="D452" t="s">
        <v>1715</v>
      </c>
      <c r="E452" t="s">
        <v>853</v>
      </c>
      <c r="F452" t="s">
        <v>129</v>
      </c>
      <c r="G452" t="str">
        <f>"77064"</f>
        <v>77064</v>
      </c>
    </row>
    <row r="453" spans="1:7" x14ac:dyDescent="0.55000000000000004">
      <c r="A453" t="s">
        <v>1716</v>
      </c>
      <c r="B453" t="s">
        <v>1717</v>
      </c>
      <c r="C453" t="s">
        <v>20</v>
      </c>
      <c r="D453" t="s">
        <v>1718</v>
      </c>
      <c r="E453" t="s">
        <v>1719</v>
      </c>
      <c r="F453" t="s">
        <v>301</v>
      </c>
      <c r="G453" t="str">
        <f>"20151"</f>
        <v>20151</v>
      </c>
    </row>
    <row r="454" spans="1:7" x14ac:dyDescent="0.55000000000000004">
      <c r="A454" t="s">
        <v>1720</v>
      </c>
      <c r="B454" t="s">
        <v>1721</v>
      </c>
      <c r="C454" t="s">
        <v>20</v>
      </c>
      <c r="D454" t="s">
        <v>1722</v>
      </c>
      <c r="E454" t="s">
        <v>1723</v>
      </c>
      <c r="F454" t="s">
        <v>134</v>
      </c>
      <c r="G454" t="str">
        <f>"18505"</f>
        <v>18505</v>
      </c>
    </row>
    <row r="455" spans="1:7" x14ac:dyDescent="0.55000000000000004">
      <c r="A455" t="s">
        <v>1724</v>
      </c>
      <c r="B455" t="s">
        <v>1725</v>
      </c>
      <c r="C455" t="s">
        <v>20</v>
      </c>
      <c r="D455" t="s">
        <v>1726</v>
      </c>
      <c r="E455" t="s">
        <v>1598</v>
      </c>
      <c r="F455" t="s">
        <v>340</v>
      </c>
      <c r="G455" t="str">
        <f>"L3R 4M8"</f>
        <v>L3R 4M8</v>
      </c>
    </row>
    <row r="456" spans="1:7" x14ac:dyDescent="0.55000000000000004">
      <c r="A456" t="s">
        <v>1727</v>
      </c>
      <c r="B456" t="s">
        <v>1728</v>
      </c>
      <c r="C456" t="s">
        <v>26</v>
      </c>
      <c r="D456" t="s">
        <v>1729</v>
      </c>
      <c r="E456" t="s">
        <v>1730</v>
      </c>
      <c r="F456" t="s">
        <v>365</v>
      </c>
      <c r="G456" t="str">
        <f>"72745"</f>
        <v>72745</v>
      </c>
    </row>
    <row r="457" spans="1:7" x14ac:dyDescent="0.55000000000000004">
      <c r="A457" t="s">
        <v>1731</v>
      </c>
      <c r="B457" t="s">
        <v>1732</v>
      </c>
      <c r="C457" t="s">
        <v>26</v>
      </c>
      <c r="D457" t="s">
        <v>1733</v>
      </c>
      <c r="E457" t="s">
        <v>1734</v>
      </c>
      <c r="F457" t="s">
        <v>100</v>
      </c>
      <c r="G457" t="str">
        <f>"60133"</f>
        <v>60133</v>
      </c>
    </row>
    <row r="458" spans="1:7" x14ac:dyDescent="0.55000000000000004">
      <c r="A458" t="s">
        <v>1735</v>
      </c>
      <c r="B458" t="s">
        <v>1736</v>
      </c>
      <c r="C458" t="s">
        <v>26</v>
      </c>
      <c r="D458" t="s">
        <v>1737</v>
      </c>
      <c r="E458" t="s">
        <v>664</v>
      </c>
      <c r="F458" t="s">
        <v>426</v>
      </c>
      <c r="G458" t="str">
        <f>"37210"</f>
        <v>37210</v>
      </c>
    </row>
    <row r="459" spans="1:7" x14ac:dyDescent="0.55000000000000004">
      <c r="A459" t="s">
        <v>1738</v>
      </c>
      <c r="B459" t="s">
        <v>1739</v>
      </c>
      <c r="C459" t="s">
        <v>20</v>
      </c>
      <c r="D459" t="s">
        <v>1740</v>
      </c>
      <c r="E459" t="s">
        <v>543</v>
      </c>
      <c r="F459" t="s">
        <v>390</v>
      </c>
      <c r="G459" t="str">
        <f>"29607"</f>
        <v>29607</v>
      </c>
    </row>
    <row r="460" spans="1:7" x14ac:dyDescent="0.55000000000000004">
      <c r="A460" t="s">
        <v>1741</v>
      </c>
      <c r="B460" t="s">
        <v>1742</v>
      </c>
      <c r="C460" t="s">
        <v>8</v>
      </c>
      <c r="D460" t="s">
        <v>1743</v>
      </c>
      <c r="E460" t="s">
        <v>1744</v>
      </c>
      <c r="F460" t="s">
        <v>11</v>
      </c>
      <c r="G460" t="str">
        <f>"94551"</f>
        <v>94551</v>
      </c>
    </row>
    <row r="461" spans="1:7" x14ac:dyDescent="0.55000000000000004">
      <c r="A461" t="s">
        <v>1745</v>
      </c>
      <c r="B461" t="s">
        <v>1746</v>
      </c>
      <c r="C461" t="s">
        <v>20</v>
      </c>
      <c r="D461" t="s">
        <v>1747</v>
      </c>
      <c r="E461" t="s">
        <v>1748</v>
      </c>
      <c r="F461" t="s">
        <v>72</v>
      </c>
      <c r="G461" t="str">
        <f>"46514"</f>
        <v>46514</v>
      </c>
    </row>
    <row r="462" spans="1:7" x14ac:dyDescent="0.55000000000000004">
      <c r="A462" t="s">
        <v>1749</v>
      </c>
      <c r="B462" t="s">
        <v>1750</v>
      </c>
      <c r="C462" t="s">
        <v>26</v>
      </c>
      <c r="D462" t="s">
        <v>1751</v>
      </c>
      <c r="E462" t="s">
        <v>706</v>
      </c>
      <c r="F462" t="s">
        <v>129</v>
      </c>
      <c r="G462" t="str">
        <f>"78258"</f>
        <v>78258</v>
      </c>
    </row>
    <row r="463" spans="1:7" x14ac:dyDescent="0.55000000000000004">
      <c r="A463" t="s">
        <v>1752</v>
      </c>
      <c r="B463" t="s">
        <v>1753</v>
      </c>
      <c r="C463" t="s">
        <v>8</v>
      </c>
      <c r="D463" t="s">
        <v>1754</v>
      </c>
      <c r="E463" t="s">
        <v>1755</v>
      </c>
      <c r="F463" t="s">
        <v>49</v>
      </c>
      <c r="G463" t="str">
        <f>"98033"</f>
        <v>98033</v>
      </c>
    </row>
    <row r="464" spans="1:7" x14ac:dyDescent="0.55000000000000004">
      <c r="A464" t="s">
        <v>1756</v>
      </c>
      <c r="B464" t="s">
        <v>1757</v>
      </c>
      <c r="C464" t="s">
        <v>20</v>
      </c>
      <c r="D464" t="s">
        <v>1472</v>
      </c>
      <c r="E464" t="s">
        <v>1473</v>
      </c>
      <c r="F464" t="s">
        <v>237</v>
      </c>
      <c r="G464" t="str">
        <f>"14204"</f>
        <v>14204</v>
      </c>
    </row>
    <row r="465" spans="1:7" x14ac:dyDescent="0.55000000000000004">
      <c r="A465" t="s">
        <v>1758</v>
      </c>
      <c r="B465" t="s">
        <v>1759</v>
      </c>
      <c r="C465" t="s">
        <v>20</v>
      </c>
      <c r="D465" t="s">
        <v>1760</v>
      </c>
      <c r="E465" t="s">
        <v>476</v>
      </c>
      <c r="F465" t="s">
        <v>77</v>
      </c>
      <c r="G465" t="str">
        <f>"07004"</f>
        <v>07004</v>
      </c>
    </row>
    <row r="466" spans="1:7" x14ac:dyDescent="0.55000000000000004">
      <c r="A466" t="s">
        <v>1761</v>
      </c>
      <c r="B466" t="s">
        <v>1762</v>
      </c>
      <c r="C466" t="s">
        <v>20</v>
      </c>
      <c r="D466" t="s">
        <v>1763</v>
      </c>
      <c r="E466" t="s">
        <v>1261</v>
      </c>
      <c r="F466" t="s">
        <v>301</v>
      </c>
      <c r="G466" t="str">
        <f>"22182"</f>
        <v>22182</v>
      </c>
    </row>
    <row r="467" spans="1:7" x14ac:dyDescent="0.55000000000000004">
      <c r="A467" t="s">
        <v>1764</v>
      </c>
      <c r="B467" t="s">
        <v>1765</v>
      </c>
      <c r="C467" t="s">
        <v>20</v>
      </c>
      <c r="D467" t="s">
        <v>1766</v>
      </c>
      <c r="E467" t="s">
        <v>227</v>
      </c>
      <c r="F467" t="s">
        <v>228</v>
      </c>
      <c r="G467" t="str">
        <f>"30067"</f>
        <v>30067</v>
      </c>
    </row>
    <row r="468" spans="1:7" x14ac:dyDescent="0.55000000000000004">
      <c r="A468" t="s">
        <v>1767</v>
      </c>
      <c r="B468" t="s">
        <v>1768</v>
      </c>
      <c r="C468" t="s">
        <v>8</v>
      </c>
      <c r="D468" t="s">
        <v>1769</v>
      </c>
      <c r="E468" t="s">
        <v>1080</v>
      </c>
      <c r="F468" t="s">
        <v>11</v>
      </c>
      <c r="G468" t="str">
        <f>"94107"</f>
        <v>94107</v>
      </c>
    </row>
    <row r="469" spans="1:7" x14ac:dyDescent="0.55000000000000004">
      <c r="A469" t="s">
        <v>1770</v>
      </c>
      <c r="B469" t="s">
        <v>1771</v>
      </c>
      <c r="C469" t="s">
        <v>20</v>
      </c>
      <c r="D469" t="s">
        <v>1772</v>
      </c>
      <c r="E469" t="s">
        <v>1773</v>
      </c>
      <c r="F469" t="s">
        <v>34</v>
      </c>
      <c r="G469" t="str">
        <f>"33317"</f>
        <v>33317</v>
      </c>
    </row>
    <row r="470" spans="1:7" x14ac:dyDescent="0.55000000000000004">
      <c r="A470" t="s">
        <v>1774</v>
      </c>
      <c r="B470" t="s">
        <v>1775</v>
      </c>
      <c r="C470" t="s">
        <v>20</v>
      </c>
      <c r="D470" t="s">
        <v>1776</v>
      </c>
      <c r="E470" t="s">
        <v>1777</v>
      </c>
      <c r="F470" t="s">
        <v>237</v>
      </c>
      <c r="G470" t="str">
        <f>"13204"</f>
        <v>13204</v>
      </c>
    </row>
    <row r="471" spans="1:7" x14ac:dyDescent="0.55000000000000004">
      <c r="A471" t="s">
        <v>1778</v>
      </c>
      <c r="B471" t="s">
        <v>1779</v>
      </c>
      <c r="C471" t="s">
        <v>20</v>
      </c>
      <c r="D471" t="s">
        <v>1780</v>
      </c>
      <c r="E471" t="s">
        <v>1781</v>
      </c>
      <c r="F471" t="s">
        <v>44</v>
      </c>
      <c r="G471" t="str">
        <f>"48108"</f>
        <v>48108</v>
      </c>
    </row>
    <row r="472" spans="1:7" x14ac:dyDescent="0.55000000000000004">
      <c r="A472" t="s">
        <v>1782</v>
      </c>
      <c r="B472" t="s">
        <v>1783</v>
      </c>
      <c r="C472" t="s">
        <v>20</v>
      </c>
      <c r="D472" t="s">
        <v>1784</v>
      </c>
      <c r="E472" t="s">
        <v>1785</v>
      </c>
      <c r="F472" t="s">
        <v>306</v>
      </c>
      <c r="G472" t="str">
        <f>"44514"</f>
        <v>44514</v>
      </c>
    </row>
    <row r="473" spans="1:7" x14ac:dyDescent="0.55000000000000004">
      <c r="A473" t="s">
        <v>1786</v>
      </c>
      <c r="B473" t="s">
        <v>1787</v>
      </c>
      <c r="C473" t="s">
        <v>14</v>
      </c>
      <c r="D473" t="s">
        <v>1788</v>
      </c>
      <c r="E473" t="s">
        <v>1789</v>
      </c>
      <c r="F473" t="s">
        <v>169</v>
      </c>
      <c r="G473" t="str">
        <f>"83401"</f>
        <v>83401</v>
      </c>
    </row>
    <row r="474" spans="1:7" x14ac:dyDescent="0.55000000000000004">
      <c r="A474" t="s">
        <v>1790</v>
      </c>
      <c r="B474" t="s">
        <v>1791</v>
      </c>
      <c r="C474" t="s">
        <v>20</v>
      </c>
      <c r="D474" t="s">
        <v>1792</v>
      </c>
      <c r="E474" t="s">
        <v>1048</v>
      </c>
      <c r="F474" t="s">
        <v>72</v>
      </c>
      <c r="G474" t="str">
        <f>"46250"</f>
        <v>46250</v>
      </c>
    </row>
    <row r="475" spans="1:7" x14ac:dyDescent="0.55000000000000004">
      <c r="A475" t="s">
        <v>1793</v>
      </c>
      <c r="B475" t="s">
        <v>1794</v>
      </c>
      <c r="C475" t="s">
        <v>26</v>
      </c>
      <c r="D475" t="s">
        <v>1795</v>
      </c>
      <c r="E475" t="s">
        <v>1796</v>
      </c>
      <c r="F475" t="s">
        <v>129</v>
      </c>
      <c r="G475" t="str">
        <f>"75081"</f>
        <v>75081</v>
      </c>
    </row>
    <row r="476" spans="1:7" x14ac:dyDescent="0.55000000000000004">
      <c r="A476" t="s">
        <v>1797</v>
      </c>
      <c r="B476" t="s">
        <v>1798</v>
      </c>
      <c r="C476" t="s">
        <v>280</v>
      </c>
      <c r="D476" t="s">
        <v>1799</v>
      </c>
      <c r="E476" t="s">
        <v>1800</v>
      </c>
      <c r="G476" t="str">
        <f>"3121"</f>
        <v>3121</v>
      </c>
    </row>
    <row r="477" spans="1:7" x14ac:dyDescent="0.55000000000000004">
      <c r="A477" t="s">
        <v>1801</v>
      </c>
      <c r="B477" t="s">
        <v>1802</v>
      </c>
      <c r="C477" t="s">
        <v>26</v>
      </c>
      <c r="D477" t="s">
        <v>1803</v>
      </c>
      <c r="E477" t="s">
        <v>1804</v>
      </c>
      <c r="F477" t="s">
        <v>100</v>
      </c>
      <c r="G477" t="str">
        <f>"60018"</f>
        <v>60018</v>
      </c>
    </row>
    <row r="478" spans="1:7" x14ac:dyDescent="0.55000000000000004">
      <c r="A478" t="s">
        <v>1805</v>
      </c>
      <c r="B478" t="s">
        <v>1806</v>
      </c>
      <c r="C478" t="s">
        <v>26</v>
      </c>
      <c r="D478" t="s">
        <v>1807</v>
      </c>
      <c r="E478" t="s">
        <v>407</v>
      </c>
      <c r="F478" t="s">
        <v>100</v>
      </c>
      <c r="G478" t="str">
        <f>"62703"</f>
        <v>62703</v>
      </c>
    </row>
    <row r="479" spans="1:7" x14ac:dyDescent="0.55000000000000004">
      <c r="A479" t="s">
        <v>1808</v>
      </c>
      <c r="B479" t="s">
        <v>1809</v>
      </c>
      <c r="C479" t="s">
        <v>20</v>
      </c>
      <c r="D479" t="s">
        <v>1810</v>
      </c>
      <c r="E479" t="s">
        <v>1811</v>
      </c>
      <c r="F479" t="s">
        <v>34</v>
      </c>
      <c r="G479" t="str">
        <f>"33351"</f>
        <v>33351</v>
      </c>
    </row>
    <row r="480" spans="1:7" x14ac:dyDescent="0.55000000000000004">
      <c r="A480" t="s">
        <v>1812</v>
      </c>
      <c r="B480" t="s">
        <v>1813</v>
      </c>
      <c r="C480" t="s">
        <v>20</v>
      </c>
      <c r="D480" t="s">
        <v>1814</v>
      </c>
      <c r="E480" t="s">
        <v>1815</v>
      </c>
      <c r="F480" t="s">
        <v>34</v>
      </c>
      <c r="G480" t="str">
        <f>"33764"</f>
        <v>33764</v>
      </c>
    </row>
    <row r="481" spans="1:7" x14ac:dyDescent="0.55000000000000004">
      <c r="A481" t="s">
        <v>1816</v>
      </c>
      <c r="B481" t="s">
        <v>1817</v>
      </c>
      <c r="C481" t="s">
        <v>26</v>
      </c>
      <c r="D481" t="s">
        <v>1818</v>
      </c>
      <c r="E481" t="s">
        <v>672</v>
      </c>
      <c r="F481" t="s">
        <v>100</v>
      </c>
      <c r="G481" t="str">
        <f>"61614"</f>
        <v>61614</v>
      </c>
    </row>
    <row r="482" spans="1:7" x14ac:dyDescent="0.55000000000000004">
      <c r="A482" t="s">
        <v>1819</v>
      </c>
      <c r="B482" t="s">
        <v>1820</v>
      </c>
      <c r="C482" t="s">
        <v>20</v>
      </c>
      <c r="D482" t="s">
        <v>1821</v>
      </c>
      <c r="E482" t="s">
        <v>1822</v>
      </c>
      <c r="F482" t="s">
        <v>228</v>
      </c>
      <c r="G482" t="str">
        <f>"31709"</f>
        <v>31709</v>
      </c>
    </row>
    <row r="483" spans="1:7" x14ac:dyDescent="0.55000000000000004">
      <c r="A483" t="s">
        <v>1823</v>
      </c>
      <c r="B483" t="s">
        <v>1824</v>
      </c>
      <c r="C483" t="s">
        <v>8</v>
      </c>
      <c r="D483" t="s">
        <v>1825</v>
      </c>
      <c r="E483" t="s">
        <v>1826</v>
      </c>
      <c r="F483" t="s">
        <v>11</v>
      </c>
      <c r="G483" t="str">
        <f>"95678"</f>
        <v>95678</v>
      </c>
    </row>
    <row r="484" spans="1:7" x14ac:dyDescent="0.55000000000000004">
      <c r="A484" t="s">
        <v>1827</v>
      </c>
      <c r="B484" t="s">
        <v>1828</v>
      </c>
      <c r="C484" t="s">
        <v>8</v>
      </c>
      <c r="D484" t="s">
        <v>1829</v>
      </c>
      <c r="E484" t="s">
        <v>795</v>
      </c>
      <c r="F484" t="s">
        <v>49</v>
      </c>
      <c r="G484" t="str">
        <f>"98201"</f>
        <v>98201</v>
      </c>
    </row>
    <row r="485" spans="1:7" x14ac:dyDescent="0.55000000000000004">
      <c r="A485" t="s">
        <v>1830</v>
      </c>
      <c r="B485" t="s">
        <v>1831</v>
      </c>
      <c r="C485" t="s">
        <v>20</v>
      </c>
      <c r="D485" t="s">
        <v>1832</v>
      </c>
      <c r="E485" t="s">
        <v>1833</v>
      </c>
      <c r="F485" t="s">
        <v>306</v>
      </c>
      <c r="G485" t="str">
        <f>"45066"</f>
        <v>45066</v>
      </c>
    </row>
    <row r="486" spans="1:7" x14ac:dyDescent="0.55000000000000004">
      <c r="A486" t="s">
        <v>1834</v>
      </c>
      <c r="B486" t="s">
        <v>1835</v>
      </c>
      <c r="C486" t="s">
        <v>20</v>
      </c>
      <c r="D486" t="s">
        <v>1836</v>
      </c>
      <c r="E486" t="s">
        <v>1048</v>
      </c>
      <c r="F486" t="s">
        <v>72</v>
      </c>
      <c r="G486" t="str">
        <f>"46240"</f>
        <v>46240</v>
      </c>
    </row>
    <row r="487" spans="1:7" x14ac:dyDescent="0.55000000000000004">
      <c r="A487" t="s">
        <v>1837</v>
      </c>
      <c r="B487" t="s">
        <v>1838</v>
      </c>
      <c r="C487" t="s">
        <v>20</v>
      </c>
      <c r="D487" t="s">
        <v>1839</v>
      </c>
      <c r="E487" t="s">
        <v>1840</v>
      </c>
      <c r="F487" t="s">
        <v>413</v>
      </c>
      <c r="G487" t="str">
        <f>"42701"</f>
        <v>42701</v>
      </c>
    </row>
    <row r="488" spans="1:7" x14ac:dyDescent="0.55000000000000004">
      <c r="A488" t="s">
        <v>1841</v>
      </c>
      <c r="B488" t="s">
        <v>1842</v>
      </c>
      <c r="C488" t="s">
        <v>26</v>
      </c>
      <c r="D488" t="s">
        <v>1843</v>
      </c>
      <c r="E488" t="s">
        <v>997</v>
      </c>
      <c r="F488" t="s">
        <v>823</v>
      </c>
      <c r="G488" t="str">
        <f>"73107"</f>
        <v>73107</v>
      </c>
    </row>
    <row r="489" spans="1:7" x14ac:dyDescent="0.55000000000000004">
      <c r="A489" t="s">
        <v>1844</v>
      </c>
      <c r="B489" t="s">
        <v>1845</v>
      </c>
      <c r="C489" t="s">
        <v>26</v>
      </c>
      <c r="D489" t="s">
        <v>1846</v>
      </c>
      <c r="E489" t="s">
        <v>706</v>
      </c>
      <c r="F489" t="s">
        <v>129</v>
      </c>
      <c r="G489" t="str">
        <f>"78230"</f>
        <v>78230</v>
      </c>
    </row>
    <row r="490" spans="1:7" x14ac:dyDescent="0.55000000000000004">
      <c r="A490" t="s">
        <v>1847</v>
      </c>
      <c r="B490" t="s">
        <v>1848</v>
      </c>
      <c r="C490" t="s">
        <v>20</v>
      </c>
      <c r="D490" t="s">
        <v>1849</v>
      </c>
      <c r="E490" t="s">
        <v>660</v>
      </c>
      <c r="F490" t="s">
        <v>34</v>
      </c>
      <c r="G490" t="str">
        <f>"33624"</f>
        <v>33624</v>
      </c>
    </row>
    <row r="491" spans="1:7" x14ac:dyDescent="0.55000000000000004">
      <c r="A491" t="s">
        <v>1850</v>
      </c>
      <c r="B491" t="s">
        <v>1851</v>
      </c>
      <c r="C491" t="s">
        <v>26</v>
      </c>
      <c r="D491" t="s">
        <v>1852</v>
      </c>
      <c r="E491" t="s">
        <v>1853</v>
      </c>
      <c r="F491" t="s">
        <v>426</v>
      </c>
      <c r="G491" t="str">
        <f>"38133"</f>
        <v>38133</v>
      </c>
    </row>
    <row r="492" spans="1:7" x14ac:dyDescent="0.55000000000000004">
      <c r="A492" t="s">
        <v>1854</v>
      </c>
      <c r="B492" t="s">
        <v>1855</v>
      </c>
      <c r="C492" t="s">
        <v>26</v>
      </c>
      <c r="D492" t="s">
        <v>1856</v>
      </c>
      <c r="E492" t="s">
        <v>853</v>
      </c>
      <c r="F492" t="s">
        <v>129</v>
      </c>
      <c r="G492" t="str">
        <f>"77043"</f>
        <v>77043</v>
      </c>
    </row>
    <row r="493" spans="1:7" x14ac:dyDescent="0.55000000000000004">
      <c r="A493" t="s">
        <v>1857</v>
      </c>
      <c r="B493" t="s">
        <v>1858</v>
      </c>
      <c r="C493" t="s">
        <v>26</v>
      </c>
      <c r="D493" t="s">
        <v>1859</v>
      </c>
      <c r="E493" t="s">
        <v>1860</v>
      </c>
      <c r="F493" t="s">
        <v>129</v>
      </c>
      <c r="G493" t="str">
        <f>"75244"</f>
        <v>75244</v>
      </c>
    </row>
    <row r="494" spans="1:7" x14ac:dyDescent="0.55000000000000004">
      <c r="A494" t="s">
        <v>1861</v>
      </c>
      <c r="B494" t="s">
        <v>1862</v>
      </c>
      <c r="C494" t="s">
        <v>26</v>
      </c>
      <c r="D494" t="s">
        <v>1863</v>
      </c>
      <c r="E494" t="s">
        <v>936</v>
      </c>
      <c r="F494" t="s">
        <v>129</v>
      </c>
      <c r="G494" t="str">
        <f>"79707"</f>
        <v>79707</v>
      </c>
    </row>
    <row r="495" spans="1:7" x14ac:dyDescent="0.55000000000000004">
      <c r="A495" t="s">
        <v>1864</v>
      </c>
      <c r="B495" t="s">
        <v>1865</v>
      </c>
      <c r="C495" t="s">
        <v>20</v>
      </c>
      <c r="D495" t="s">
        <v>1866</v>
      </c>
      <c r="E495" t="s">
        <v>660</v>
      </c>
      <c r="F495" t="s">
        <v>34</v>
      </c>
      <c r="G495" t="str">
        <f>"33634"</f>
        <v>33634</v>
      </c>
    </row>
    <row r="496" spans="1:7" x14ac:dyDescent="0.55000000000000004">
      <c r="A496" t="s">
        <v>1867</v>
      </c>
      <c r="B496" t="s">
        <v>1868</v>
      </c>
      <c r="C496" t="s">
        <v>8</v>
      </c>
      <c r="D496" t="s">
        <v>1869</v>
      </c>
      <c r="E496" t="s">
        <v>330</v>
      </c>
      <c r="F496" t="s">
        <v>11</v>
      </c>
      <c r="G496" t="str">
        <f>"95834"</f>
        <v>95834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companypickerlist (6)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Lavin</cp:lastModifiedBy>
  <dcterms:created xsi:type="dcterms:W3CDTF">2023-04-06T17:12:41Z</dcterms:created>
  <dcterms:modified xsi:type="dcterms:W3CDTF">2023-04-06T17:12:41Z</dcterms:modified>
</cp:coreProperties>
</file>