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p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1 MINE\Consulting\Academy projects\"/>
    </mc:Choice>
  </mc:AlternateContent>
  <bookViews>
    <workbookView xWindow="420" yWindow="540" windowWidth="27516" windowHeight="15696" firstSheet="1" activeTab="1"/>
  </bookViews>
  <sheets>
    <sheet name="Agency finances (Grader)" sheetId="2" state="hidden" r:id="rId1"/>
    <sheet name="Instructions" sheetId="12" r:id="rId2"/>
    <sheet name="Step 1. Current Positioning" sheetId="16" r:id="rId3"/>
    <sheet name="Step 2. Calling" sheetId="23" r:id="rId4"/>
    <sheet name="Step 3. Client" sheetId="24" r:id="rId5"/>
    <sheet name="Step 4. Core Competencies" sheetId="25" r:id="rId6"/>
    <sheet name="Step 5. Culture" sheetId="26" r:id="rId7"/>
    <sheet name="Step 6. The Positioning Box" sheetId="15" r:id="rId8"/>
    <sheet name="Step 7. Validation" sheetId="21" r:id="rId9"/>
    <sheet name="Inbound Marketing Goals" sheetId="4" state="hidden" r:id="rId10"/>
    <sheet name="Pricing" sheetId="1" state="hidden" r:id="rId11"/>
    <sheet name="Timeline of results (old)" sheetId="10" state="hidden" r:id="rId12"/>
    <sheet name="Plan &amp; Cost -original" sheetId="8" state="hidden" r:id="rId13"/>
  </sheets>
  <definedNames>
    <definedName name="_xlnm.Print_Area" localSheetId="9">'Inbound Marketing Goals'!$A$1:$P$38</definedName>
  </definedNames>
  <calcPr calcId="152511"/>
</workbook>
</file>

<file path=xl/calcChain.xml><?xml version="1.0" encoding="utf-8"?>
<calcChain xmlns="http://schemas.openxmlformats.org/spreadsheetml/2006/main">
  <c r="I31" i="8" l="1"/>
  <c r="G31" i="8"/>
  <c r="E31" i="8"/>
  <c r="I30" i="8"/>
  <c r="G30" i="8"/>
  <c r="E30" i="8"/>
  <c r="I29" i="8"/>
  <c r="G29" i="8"/>
  <c r="E29" i="8"/>
  <c r="I28" i="8"/>
  <c r="G28" i="8"/>
  <c r="E28" i="8"/>
  <c r="I27" i="8"/>
  <c r="G27" i="8"/>
  <c r="E27" i="8"/>
  <c r="I25" i="8"/>
  <c r="G25" i="8"/>
  <c r="E25" i="8"/>
  <c r="I24" i="8"/>
  <c r="G24" i="8"/>
  <c r="E24" i="8"/>
  <c r="I23" i="8"/>
  <c r="G23" i="8"/>
  <c r="E23" i="8"/>
  <c r="I21" i="8"/>
  <c r="G21" i="8"/>
  <c r="E21" i="8"/>
  <c r="I20" i="8"/>
  <c r="G20" i="8"/>
  <c r="E20" i="8"/>
  <c r="I19" i="8"/>
  <c r="G19" i="8"/>
  <c r="E19" i="8"/>
  <c r="I17" i="8"/>
  <c r="G17" i="8"/>
  <c r="E17" i="8"/>
  <c r="I16" i="8"/>
  <c r="G16" i="8"/>
  <c r="E16" i="8"/>
  <c r="I15" i="8"/>
  <c r="G15" i="8"/>
  <c r="E15" i="8"/>
  <c r="E10" i="8"/>
  <c r="H7" i="8"/>
  <c r="F7" i="8"/>
  <c r="D7" i="8"/>
  <c r="H6" i="8"/>
  <c r="F6" i="8"/>
  <c r="D6" i="8"/>
  <c r="H5" i="8"/>
  <c r="F5" i="8"/>
  <c r="D5" i="8"/>
  <c r="H4" i="8"/>
  <c r="F4" i="8"/>
  <c r="D4" i="8"/>
  <c r="H3" i="8"/>
  <c r="F3" i="8"/>
  <c r="D3" i="8"/>
  <c r="D30" i="10"/>
  <c r="D29" i="10"/>
  <c r="D28" i="10"/>
  <c r="D27" i="10"/>
  <c r="D24" i="10"/>
  <c r="D23" i="10"/>
  <c r="G22" i="10"/>
  <c r="F22" i="10"/>
  <c r="D22" i="10"/>
  <c r="D21" i="10"/>
  <c r="P20" i="10"/>
  <c r="O20" i="10"/>
  <c r="P19" i="10"/>
  <c r="O19" i="10"/>
  <c r="P18" i="10"/>
  <c r="O18" i="10"/>
  <c r="D18" i="10"/>
  <c r="P17" i="10"/>
  <c r="O17" i="10"/>
  <c r="D17" i="10"/>
  <c r="P16" i="10"/>
  <c r="O16" i="10"/>
  <c r="G16" i="10"/>
  <c r="F16" i="10"/>
  <c r="D16" i="10"/>
  <c r="P15" i="10"/>
  <c r="O15" i="10"/>
  <c r="D15" i="10"/>
  <c r="P14" i="10"/>
  <c r="O14" i="10"/>
  <c r="P13" i="10"/>
  <c r="O13" i="10"/>
  <c r="P12" i="10"/>
  <c r="O12" i="10"/>
  <c r="D12" i="10"/>
  <c r="P11" i="10"/>
  <c r="O11" i="10"/>
  <c r="D11" i="10"/>
  <c r="P10" i="10"/>
  <c r="O10" i="10"/>
  <c r="D10" i="10"/>
  <c r="P9" i="10"/>
  <c r="O9" i="10"/>
  <c r="P8" i="10"/>
  <c r="O8" i="10"/>
  <c r="G8" i="10"/>
  <c r="F8" i="10"/>
  <c r="D8" i="10"/>
  <c r="P7" i="10"/>
  <c r="O7" i="10"/>
  <c r="D7" i="10"/>
  <c r="P6" i="10"/>
  <c r="O6" i="10"/>
  <c r="E33" i="1"/>
  <c r="E27" i="1"/>
  <c r="E26" i="1"/>
  <c r="E25" i="1"/>
  <c r="E19" i="1"/>
  <c r="D19" i="1"/>
  <c r="E18" i="1"/>
  <c r="D18" i="1"/>
  <c r="E16" i="1"/>
  <c r="D16" i="1"/>
  <c r="E14" i="1"/>
  <c r="D14" i="1"/>
  <c r="D13" i="1"/>
  <c r="E10" i="1"/>
  <c r="D10" i="1"/>
  <c r="E9" i="1"/>
  <c r="D7" i="1"/>
  <c r="E5" i="1"/>
  <c r="D5" i="1"/>
  <c r="G32" i="4"/>
  <c r="F32" i="4"/>
  <c r="G25" i="4"/>
  <c r="F25" i="4"/>
  <c r="F18" i="4"/>
  <c r="E40" i="2"/>
  <c r="C40" i="2"/>
  <c r="C39" i="2"/>
  <c r="C34" i="2"/>
  <c r="C28" i="2"/>
  <c r="C23" i="2"/>
  <c r="E17" i="2"/>
  <c r="C17" i="2"/>
  <c r="C14" i="2"/>
  <c r="C12" i="2"/>
  <c r="C7" i="2"/>
</calcChain>
</file>

<file path=xl/comments1.xml><?xml version="1.0" encoding="utf-8"?>
<comments xmlns="http://schemas.openxmlformats.org/spreadsheetml/2006/main">
  <authors>
    <author>Arjun Moorthy</author>
  </authors>
  <commentList>
    <comment ref="B15" authorId="0" shapeId="0">
      <text>
        <r>
          <rPr>
            <b/>
            <sz val="9"/>
            <color indexed="81"/>
            <rFont val="Tahoma"/>
            <family val="2"/>
          </rPr>
          <t>Arjun Moorthy:</t>
        </r>
        <r>
          <rPr>
            <sz val="9"/>
            <color indexed="81"/>
            <rFont val="Tahoma"/>
            <family val="2"/>
          </rPr>
          <t xml:space="preserve">
FTEs calculation for freelancers can be calculated by adding all outsourced hours and dividing by 40 hrs/week</t>
        </r>
      </text>
    </comment>
    <comment ref="B17" authorId="0" shapeId="0">
      <text>
        <r>
          <rPr>
            <b/>
            <sz val="9"/>
            <color indexed="81"/>
            <rFont val="Tahoma"/>
            <family val="2"/>
          </rPr>
          <t>Arjun Moorthy:</t>
        </r>
        <r>
          <rPr>
            <sz val="9"/>
            <color indexed="81"/>
            <rFont val="Tahoma"/>
            <family val="2"/>
          </rPr>
          <t xml:space="preserve">
Net Revenue is revenue after advertising and any pass-through expenses subtracted</t>
        </r>
      </text>
    </comment>
  </commentList>
</comments>
</file>

<file path=xl/comments2.xml><?xml version="1.0" encoding="utf-8"?>
<comments xmlns="http://schemas.openxmlformats.org/spreadsheetml/2006/main">
  <authors>
    <author>Greg Elwell</author>
  </authors>
  <commentList>
    <comment ref="C6" authorId="0" shapeId="0">
      <text>
        <r>
          <rPr>
            <b/>
            <sz val="8"/>
            <color indexed="81"/>
            <rFont val="Tahoma"/>
            <family val="2"/>
          </rPr>
          <t>New monthly revenue is incremental to what you're currently achieving. Think in terms of revenue generated from new inbound marketing lead generation activities.</t>
        </r>
      </text>
    </comment>
    <comment ref="C15" authorId="0" shapeId="0">
      <text>
        <r>
          <rPr>
            <b/>
            <sz val="8"/>
            <color indexed="81"/>
            <rFont val="Tahoma"/>
            <family val="2"/>
          </rPr>
          <t>Take your total revenue collected over the past 12 months and divide by the number of customers or clients you have.  Some may want to do weighted averages, if you have multiple revenue streams that vary widely.</t>
        </r>
      </text>
    </comment>
    <comment ref="C20" authorId="0" shapeId="0">
      <text>
        <r>
          <rPr>
            <b/>
            <sz val="8"/>
            <color indexed="81"/>
            <rFont val="Tahoma"/>
            <family val="2"/>
          </rPr>
          <t xml:space="preserve">Conversion rate is found by taking the number of new customers you acquire each month and dividing by the number of leads generated and worked.
</t>
        </r>
      </text>
    </comment>
    <comment ref="C27" authorId="0" shapeId="0">
      <text>
        <r>
          <rPr>
            <b/>
            <sz val="8"/>
            <color indexed="81"/>
            <rFont val="Tahoma"/>
            <family val="2"/>
          </rPr>
          <t>Be relatively conservative. Remember it's just a target. You can adjust later as you accumulate actual data from your inbound marketing efforts.</t>
        </r>
      </text>
    </comment>
  </commentList>
</comments>
</file>

<file path=xl/sharedStrings.xml><?xml version="1.0" encoding="utf-8"?>
<sst xmlns="http://schemas.openxmlformats.org/spreadsheetml/2006/main" count="353" uniqueCount="316">
  <si>
    <t>HubSpot comparable</t>
  </si>
  <si>
    <t>Average revenue/mth of each customer</t>
  </si>
  <si>
    <t>Gross margin of customer</t>
  </si>
  <si>
    <t>Lifetime value of customer</t>
  </si>
  <si>
    <t>Profit per customer (before G&amp;A and R&amp;D costs )</t>
  </si>
  <si>
    <t>LTV:COCA ratio</t>
  </si>
  <si>
    <t>Time to profitability with each customer (months)</t>
  </si>
  <si>
    <t>&lt;--- You want this to be more than 3 to cover G&amp;A and R&amp;D costs</t>
  </si>
  <si>
    <t>Marketing COCA</t>
  </si>
  <si>
    <t>Sales COCA</t>
  </si>
  <si>
    <t>Determine Lifetime Value of customer (LTV)</t>
  </si>
  <si>
    <t>&lt;--- Gross margin mean you subtract out any expenses involved with delivering your product</t>
  </si>
  <si>
    <t>&lt;--- This is gross margin value of each customer over their lifetime</t>
  </si>
  <si>
    <t>Overall firm profitability</t>
  </si>
  <si>
    <t>Number of customers with recurring revenue</t>
  </si>
  <si>
    <t>Gross revenue per month</t>
  </si>
  <si>
    <t>Calculate Gross Margin</t>
  </si>
  <si>
    <t>Non-staff cost directly attributable to customer-facing work (per mth)</t>
  </si>
  <si>
    <t>How many active retainer clients do you currently have? (total number)</t>
  </si>
  <si>
    <t>What is the average amount per month of the retainers you receive? (dollar amount per month)</t>
  </si>
  <si>
    <t>For your project work (not retainer), what is the average amount you receive per project (dollar amount per project)</t>
  </si>
  <si>
    <t>How many new projects do you sell per month?</t>
  </si>
  <si>
    <t>Retainer revenue/mth</t>
  </si>
  <si>
    <t>Project revenue/mth</t>
  </si>
  <si>
    <t>Total Monthly revenue</t>
  </si>
  <si>
    <t>What is your monthly revenue goal?</t>
  </si>
  <si>
    <t>How many months from now would you like to achieve this goal?</t>
  </si>
  <si>
    <t>What is the average length of your retainers? (months)</t>
  </si>
  <si>
    <t>On average how many new retainer clients do you secure per month? (number per month)</t>
  </si>
  <si>
    <t>Do you have a list of questions you use to qualify whether a lead is a good fit for you and whether you can help them?</t>
  </si>
  <si>
    <t>No</t>
  </si>
  <si>
    <t>Do you have a process for helping your prospects set reasonable goals and a plan to help achieve them?</t>
  </si>
  <si>
    <t>Do you use a customer relationship management system to track sales activity, performance and forecast revenue?</t>
  </si>
  <si>
    <t>Is your sales process built to help you hit your growth goal?</t>
  </si>
  <si>
    <t>Revenue goal</t>
  </si>
  <si>
    <t>Growth rate</t>
  </si>
  <si>
    <t>Revenue growth rate/mth</t>
  </si>
  <si>
    <t>Current revenue shortfall/mth</t>
  </si>
  <si>
    <t>Time to reach goal (months)</t>
  </si>
  <si>
    <t>On average how many retainer clients do you lose per month? (number per month)</t>
  </si>
  <si>
    <t>Expected new customers/mth based on partner's services</t>
  </si>
  <si>
    <t>Value acquired each month</t>
  </si>
  <si>
    <t>HubSpot gets ~150 customers/mth from Inbound efforts only</t>
  </si>
  <si>
    <t>Average lifetime of customer in months (or 1 divided by monthly churn rate)</t>
  </si>
  <si>
    <t>HubSpot comparable: Mike Volpe's total team cost is ~$1M/mth, about $400k of which is program spend</t>
  </si>
  <si>
    <t>&lt;---Price services at 1/10th the value it delivers, or less</t>
  </si>
  <si>
    <t>&lt;--- When this gets to zero or less, they've achieved their goal</t>
  </si>
  <si>
    <t>% of time doing client facing work</t>
  </si>
  <si>
    <t>Average unloaded staff cost (from CEO to front-line AE)</t>
  </si>
  <si>
    <t>&lt;--- 60% billable time is common in professional services firms</t>
  </si>
  <si>
    <t>&lt;--- Volpe's team averages $135k/employee</t>
  </si>
  <si>
    <t>Inbound Marketing Traffic Calculator</t>
  </si>
  <si>
    <t>Data from Evaluation (Beige)</t>
  </si>
  <si>
    <t>Enter Inputs (Grey)</t>
  </si>
  <si>
    <t>Calculator results (Orange)</t>
  </si>
  <si>
    <t>Note: Achievement of desired results is dependent on your company's implementation of the full HubSpot Inbound Marketing Methodology over a period of time. Use this calculator to set goals.</t>
  </si>
  <si>
    <t>Step 1</t>
  </si>
  <si>
    <t>Enter your monthly booked revenue goal.</t>
  </si>
  <si>
    <r>
      <t xml:space="preserve">How much </t>
    </r>
    <r>
      <rPr>
        <b/>
        <i/>
        <sz val="11"/>
        <color indexed="8"/>
        <rFont val="Calibri"/>
        <family val="2"/>
      </rPr>
      <t>new</t>
    </r>
    <r>
      <rPr>
        <sz val="11"/>
        <color theme="1"/>
        <rFont val="Calibri"/>
        <family val="2"/>
        <scheme val="minor"/>
      </rPr>
      <t xml:space="preserve"> </t>
    </r>
    <r>
      <rPr>
        <b/>
        <i/>
        <sz val="11"/>
        <color indexed="8"/>
        <rFont val="Calibri"/>
        <family val="2"/>
      </rPr>
      <t>booked</t>
    </r>
    <r>
      <rPr>
        <sz val="11"/>
        <color theme="1"/>
        <rFont val="Calibri"/>
        <family val="2"/>
        <scheme val="minor"/>
      </rPr>
      <t xml:space="preserve"> revenue do you plan to generate each month?</t>
    </r>
  </si>
  <si>
    <t>New booked revenue:</t>
  </si>
  <si>
    <t>Enter as a whole number.  Example: 5000</t>
  </si>
  <si>
    <t>Step 2</t>
  </si>
  <si>
    <t xml:space="preserve">Enter the % of new revenue needed from inbound marketing. </t>
  </si>
  <si>
    <t xml:space="preserve">What percentage of this revenue do you need to book from Inbound Marketing as opposed to other sources of leads &amp; new clients? </t>
  </si>
  <si>
    <t xml:space="preserve">Percentage: </t>
  </si>
  <si>
    <t>Step 3</t>
  </si>
  <si>
    <r>
      <t>What's your average</t>
    </r>
    <r>
      <rPr>
        <sz val="11"/>
        <color theme="1"/>
        <rFont val="Calibri"/>
        <family val="2"/>
        <scheme val="minor"/>
      </rPr>
      <t xml:space="preserve"> lifetime revenue per customer?</t>
    </r>
  </si>
  <si>
    <t>Avg revenue per client:</t>
  </si>
  <si>
    <t>Enter as a whole number.  Example: 750</t>
  </si>
  <si>
    <t>Monthly New Customers:</t>
  </si>
  <si>
    <t>Step 4</t>
  </si>
  <si>
    <t>Calculate number of monthly leads needed to support new client goal.</t>
  </si>
  <si>
    <t xml:space="preserve">What's your  lead-to-customer conversion rate? What's your Goal? </t>
  </si>
  <si>
    <t xml:space="preserve">Current </t>
  </si>
  <si>
    <t xml:space="preserve"> Goal</t>
  </si>
  <si>
    <t>Lead-to-customer rate:</t>
  </si>
  <si>
    <t>Enter as a decimal.  Example: 5% = .05</t>
  </si>
  <si>
    <t>Monthly Leads Needed*:</t>
  </si>
  <si>
    <t>*Depends on Conversion Rate</t>
  </si>
  <si>
    <t>Step 5</t>
  </si>
  <si>
    <t>Calculate monthly traffic needed to generate required number of leads.</t>
  </si>
  <si>
    <t xml:space="preserve">What's your visitor-to-lead conversion rate. What's your goal? </t>
  </si>
  <si>
    <t>Visitor-to-lead Conversion:</t>
  </si>
  <si>
    <t>Enter as a decimal.  Example: 4% = .04</t>
  </si>
  <si>
    <t>Monthly Visitors Needed*:</t>
  </si>
  <si>
    <t>Credit:</t>
  </si>
  <si>
    <t>Greg Elwell of</t>
  </si>
  <si>
    <t>B2B Inbound</t>
  </si>
  <si>
    <t>&amp; Peter Caputa of HubSpot</t>
  </si>
  <si>
    <t>Simple assessment of growth goals, timeline and ability to make it</t>
  </si>
  <si>
    <t>Current marketing spend to acquire customers</t>
  </si>
  <si>
    <t>Customer Cost of Acquisition (COCA)</t>
  </si>
  <si>
    <t>Max price to charge for Marketing services, per month</t>
  </si>
  <si>
    <t>&lt;--- If negative number then agency is not saving customer any money</t>
  </si>
  <si>
    <t>Profitability of customer to agency</t>
  </si>
  <si>
    <t>Pricing by agency to customer</t>
  </si>
  <si>
    <t>Prospect's customer profitability</t>
  </si>
  <si>
    <t>Prospect's info</t>
  </si>
  <si>
    <t>Savings per month, if charge prospect your max price</t>
  </si>
  <si>
    <t>** Use Kuno e-book to benchmark marketing spend at at least 2% of rev but more like 6-11%</t>
  </si>
  <si>
    <t>** Use Kuno e-book on rough costs for various on-going efforts</t>
  </si>
  <si>
    <t>&lt;--- 5-10% of revenue as marketing spend is common though no lower than 2%.  HubSpot is ~15% right now</t>
  </si>
  <si>
    <t>GAP ANALYSIS (months):</t>
  </si>
  <si>
    <t>Traffic</t>
  </si>
  <si>
    <t xml:space="preserve">Leads </t>
  </si>
  <si>
    <t>New Customers</t>
  </si>
  <si>
    <t>Current</t>
  </si>
  <si>
    <t>Goal</t>
  </si>
  <si>
    <t>Monthly Increase Needed</t>
  </si>
  <si>
    <t>First Month Increase Required</t>
  </si>
  <si>
    <t>Total Improvement Needed</t>
  </si>
  <si>
    <t>RECOMMENDED PLAN:</t>
  </si>
  <si>
    <t xml:space="preserve">Fast </t>
  </si>
  <si>
    <t>Faster</t>
  </si>
  <si>
    <t>Fastest</t>
  </si>
  <si>
    <t>Time/Unit</t>
  </si>
  <si>
    <t>$/Time</t>
  </si>
  <si>
    <t>Frequency/Month</t>
  </si>
  <si>
    <t>Cost</t>
  </si>
  <si>
    <t>Ongoing Activities</t>
  </si>
  <si>
    <t>(Hours)</t>
  </si>
  <si>
    <t>($USD/Hour)</t>
  </si>
  <si>
    <t>(Number)</t>
  </si>
  <si>
    <t>($USD)</t>
  </si>
  <si>
    <t>Attract More Traffic</t>
  </si>
  <si>
    <t>Convert Traffic to Leads</t>
  </si>
  <si>
    <t>Convert Leads to Customers</t>
  </si>
  <si>
    <t>HubSpot 1K Contacts</t>
  </si>
  <si>
    <t xml:space="preserve">Project/Acct Manager </t>
  </si>
  <si>
    <t xml:space="preserve">Sales Person Commission </t>
  </si>
  <si>
    <t>Margin</t>
  </si>
  <si>
    <t>Total Monthly Investment</t>
  </si>
  <si>
    <t>Desired Margin</t>
  </si>
  <si>
    <t>Sales Commission</t>
  </si>
  <si>
    <t>&lt;--- This is "cost plus" pricing and is wrong. The agency's cost is irrelevant to the customer</t>
  </si>
  <si>
    <t>Write Blog Article</t>
  </si>
  <si>
    <t>Build Link</t>
  </si>
  <si>
    <t>Interact in Social Media</t>
  </si>
  <si>
    <t>Build Offer</t>
  </si>
  <si>
    <t>Build Landing Page</t>
  </si>
  <si>
    <t>Build CTA</t>
  </si>
  <si>
    <t>Build Lead Nurturing Sequence</t>
  </si>
  <si>
    <t>Segment Leads</t>
  </si>
  <si>
    <t>Send Email Campaign</t>
  </si>
  <si>
    <t>How many Full Time Equivalent (FTE) employees do you have?</t>
  </si>
  <si>
    <t>Retainers, or recurring revenue</t>
  </si>
  <si>
    <t>Projects, or non-recurring revenue</t>
  </si>
  <si>
    <t>Average salary of FTE</t>
  </si>
  <si>
    <t>Average utilization of FTE</t>
  </si>
  <si>
    <t>Effective cost of FTE</t>
  </si>
  <si>
    <t>Desired net margin for agency</t>
  </si>
  <si>
    <t>Corporate tax rate</t>
  </si>
  <si>
    <t>Estimated profitability</t>
  </si>
  <si>
    <t>Estimate of Agency's current financial health</t>
  </si>
  <si>
    <t>Benchmark net revenue/employee to exceed</t>
  </si>
  <si>
    <t>FTE benefits and  overheads add-on</t>
  </si>
  <si>
    <t>Annual Net Revenue/Employee</t>
  </si>
  <si>
    <t>Industry average is 66%</t>
  </si>
  <si>
    <t>Industry average is 30%</t>
  </si>
  <si>
    <t>Industry average is 15%</t>
  </si>
  <si>
    <t>Month</t>
  </si>
  <si>
    <t>Leads Multiplier</t>
  </si>
  <si>
    <t>Database Size</t>
  </si>
  <si>
    <t>Current Website Performance</t>
  </si>
  <si>
    <t>Monthly Website Traffic</t>
  </si>
  <si>
    <t>Industry Average*</t>
  </si>
  <si>
    <r>
      <t>HubSpot Target</t>
    </r>
    <r>
      <rPr>
        <b/>
        <sz val="11"/>
        <color theme="1"/>
        <rFont val="Calibri"/>
        <family val="2"/>
      </rPr>
      <t>²</t>
    </r>
  </si>
  <si>
    <t>Monthly Leads from Website</t>
  </si>
  <si>
    <r>
      <t>Overall Increase in Visitors by Starting Volume of Traffic per Month</t>
    </r>
    <r>
      <rPr>
        <sz val="11"/>
        <color theme="1"/>
        <rFont val="Calibri"/>
        <family val="2"/>
      </rPr>
      <t>³</t>
    </r>
  </si>
  <si>
    <t>Current Database Size</t>
  </si>
  <si>
    <t>After active use for:</t>
  </si>
  <si>
    <t>Monthly Inbound Customer Count</t>
  </si>
  <si>
    <t>6 months</t>
  </si>
  <si>
    <t>12 months</t>
  </si>
  <si>
    <t>Target Monthly Inbound Customer Count</t>
  </si>
  <si>
    <t>1 to 199 starting visitors</t>
  </si>
  <si>
    <t>1.5x more traffic</t>
  </si>
  <si>
    <t>1.9x more traffic</t>
  </si>
  <si>
    <t>200 to 499 starting visitors</t>
  </si>
  <si>
    <t>2.5x more traffic</t>
  </si>
  <si>
    <t>500 to 1,999 starting visitors</t>
  </si>
  <si>
    <t>2.2x more traffic</t>
  </si>
  <si>
    <t>2,000+ starting visitors</t>
  </si>
  <si>
    <t>1.3x more traffic</t>
  </si>
  <si>
    <t>1.6x more traffic</t>
  </si>
  <si>
    <t>Overall Increase in Leads by Starting Number of Leads per Month³</t>
  </si>
  <si>
    <t>Customer Close %</t>
  </si>
  <si>
    <t>1 to 5 starting leads</t>
  </si>
  <si>
    <t>6.4x more leads in database</t>
  </si>
  <si>
    <t>27.8x more leads in database</t>
  </si>
  <si>
    <t>6 Month Expected Returns</t>
  </si>
  <si>
    <t>6 to 20 starting leads</t>
  </si>
  <si>
    <t>3.8x more leads in database</t>
  </si>
  <si>
    <t>15.6x more leads in database</t>
  </si>
  <si>
    <t>Monthly Traffic</t>
  </si>
  <si>
    <t>21 to 49 starting leads</t>
  </si>
  <si>
    <t>2.6x more leads in database</t>
  </si>
  <si>
    <t>7.1x more leads in database</t>
  </si>
  <si>
    <t>Monthly Inbound Leads</t>
  </si>
  <si>
    <t>50 to 99 starting leads</t>
  </si>
  <si>
    <t>4.1x more leads in database</t>
  </si>
  <si>
    <t>11.7x more leads in database</t>
  </si>
  <si>
    <t>Anticipated Database Size</t>
  </si>
  <si>
    <t>100 to 499 starting leads</t>
  </si>
  <si>
    <t>3.7x more leads in database</t>
  </si>
  <si>
    <t>30.6x more leads in database</t>
  </si>
  <si>
    <t>Monthly Inbound Customers</t>
  </si>
  <si>
    <t>More than 500 starting leads</t>
  </si>
  <si>
    <t>8.0x more leads in database</t>
  </si>
  <si>
    <t>47.9x more leads in database</t>
  </si>
  <si>
    <t>12 Month Expected Returns</t>
  </si>
  <si>
    <t>Change in Leads Monthly Multiplier³</t>
  </si>
  <si>
    <t>1.3x</t>
  </si>
  <si>
    <t>1.2x</t>
  </si>
  <si>
    <t>1.4x</t>
  </si>
  <si>
    <t>* Industry Target is based on average website conversion of 1% to 3%</t>
  </si>
  <si>
    <t>Increases</t>
  </si>
  <si>
    <t>² HubSpot Target is based on 5% website conversion for HubSpot Clients</t>
  </si>
  <si>
    <t xml:space="preserve">³ All metrics are taken from "ROI of HubSpot":  http://www.hubspot.com/roi/ </t>
  </si>
  <si>
    <t>Leads</t>
  </si>
  <si>
    <t>Database</t>
  </si>
  <si>
    <t>Customers</t>
  </si>
  <si>
    <t>INSTRUCTIONS:</t>
  </si>
  <si>
    <t>© 2015 HubSpot Inc.</t>
  </si>
  <si>
    <t>CALLING</t>
  </si>
  <si>
    <t>CULTURE</t>
  </si>
  <si>
    <t>CLIENTS</t>
  </si>
  <si>
    <t>neither agree nor disagree</t>
  </si>
  <si>
    <t>agree</t>
  </si>
  <si>
    <t>strongly agree</t>
  </si>
  <si>
    <t>disagree</t>
  </si>
  <si>
    <t>strongly disagree</t>
  </si>
  <si>
    <t>Creating Your Agency's Positioning Strategy Project Template</t>
  </si>
  <si>
    <t>HubSpot Academy</t>
  </si>
  <si>
    <t xml:space="preserve">    1 -   Use this template to help you complete the steps from the Agency's Positioning Strategy Project. </t>
  </si>
  <si>
    <t xml:space="preserve">    2 -   Share this template with the people who will be involved in creating your agency's positioning strategy. </t>
  </si>
  <si>
    <t xml:space="preserve">    4 -   Once finished, discuss results with the involved team members and then finalise your positioning strategy in "Step 6". </t>
  </si>
  <si>
    <t xml:space="preserve">    5 -   Meet with your team to validate your positioning strategy and show them "Step 7".</t>
  </si>
  <si>
    <t xml:space="preserve">Step 1: Assess your current positioning strategy </t>
  </si>
  <si>
    <t>Website:</t>
  </si>
  <si>
    <t>Messaging:</t>
  </si>
  <si>
    <t>Business strategy:</t>
  </si>
  <si>
    <t>Business plan:</t>
  </si>
  <si>
    <t>Where do you stand at the moment?</t>
  </si>
  <si>
    <t xml:space="preserve">2. Write down the results of your brief business audit: </t>
  </si>
  <si>
    <t xml:space="preserve">3. List the people who will be involved in this project and which step they will complete: </t>
  </si>
  <si>
    <t>Step 2: Define your agency’s calling (the "why")</t>
  </si>
  <si>
    <t xml:space="preserve">1. Why does your oganisation exist? </t>
  </si>
  <si>
    <t>2. What inspires you to go to work each day?</t>
  </si>
  <si>
    <t xml:space="preserve">3. Besides profits, why are you in business? </t>
  </si>
  <si>
    <t xml:space="preserve">4. What is the purpose and the meaning of what you do?  </t>
  </si>
  <si>
    <t xml:space="preserve">5. What problems do you solve? </t>
  </si>
  <si>
    <t>6. What type of a lasting contribution do you want to leave?</t>
  </si>
  <si>
    <t xml:space="preserve">7. What would you like to create that have never existed before? </t>
  </si>
  <si>
    <t>8. If your people were volunteers instead of employees, what would they be volunteering for?</t>
  </si>
  <si>
    <t xml:space="preserve">9. What would you like to achieve if you knew you could never fail? </t>
  </si>
  <si>
    <t>10. What would happen if your agency ceased to exist tomorrow?</t>
  </si>
  <si>
    <t xml:space="preserve">    3 -   Start with the first tab "Step 1" and continue with the following tabs through to "Step 5". </t>
  </si>
  <si>
    <t>GET STARTED! - CLICK "STEP 1. CURRENT POSITIONING" BOTTOM TAB</t>
  </si>
  <si>
    <t>Step 3: Identify your agency’s best client (the "who")</t>
  </si>
  <si>
    <t xml:space="preserve">1. What type of clients have you been most successful with in the past? </t>
  </si>
  <si>
    <t>2. What type of traits do they have in common?</t>
  </si>
  <si>
    <t xml:space="preserve">3. What characterizes the projects and the work you have completed in the past? </t>
  </si>
  <si>
    <t xml:space="preserve">4. Which industries, business categories or market segments do you know best and excel at? </t>
  </si>
  <si>
    <t xml:space="preserve">5. What type of companies do you enjoy working most with?   </t>
  </si>
  <si>
    <t xml:space="preserve">6. Who are the businesses that seek out your help the most? What are their challenges and pain points? </t>
  </si>
  <si>
    <t xml:space="preserve">7. What role do you play in your client's value chain and where do you add value?  </t>
  </si>
  <si>
    <t xml:space="preserve">8. Which internal and external stakeholders do you know best and interact the most with? </t>
  </si>
  <si>
    <t>9. Who are your client's customers? Is there a pattern?</t>
  </si>
  <si>
    <t>10. What are the type of clients that you do NOT want to do business with?</t>
  </si>
  <si>
    <t>Step 4: Identify your agency’s core competencies (the "what")</t>
  </si>
  <si>
    <t>1. Do you want to be hired for what you do (production, delivery, supply) or what you know (strategic ideas and advisory)?</t>
  </si>
  <si>
    <t xml:space="preserve">2. What do you do particularly well, better or more efficiently than most other agencies? </t>
  </si>
  <si>
    <t xml:space="preserve">3. Which areas, industries or market segments do you have specialized knowledge in? </t>
  </si>
  <si>
    <t xml:space="preserve">4. If you could only have one service/product line, what would that be?  </t>
  </si>
  <si>
    <t xml:space="preserve">6. What are the things that your clients cannot do or cannot learn doing on their own if they chose to invest internally? </t>
  </si>
  <si>
    <t>7. What are you truly passionate about?</t>
  </si>
  <si>
    <t>8. What strategic assets and innovative methods or approaches do you have in terms of service delivery or company organisation and structure?</t>
  </si>
  <si>
    <t>9. What are you NOT?</t>
  </si>
  <si>
    <t>10. Where does HubSpot and inbound fit in here: do you call yourself an inbound marketing agency or do you offer inbound as one of your services?</t>
  </si>
  <si>
    <t>Step 5: Define your agency’s culture (the "how")</t>
  </si>
  <si>
    <t>1. What are the formal and informal standards by which your agency makes decisions about serving its clients?</t>
  </si>
  <si>
    <t>2. What are the formal and informal standards by which your agency hires, educates and promotes employees?</t>
  </si>
  <si>
    <t>3. What are the philosophies and methods you follow to service clients?</t>
  </si>
  <si>
    <t xml:space="preserve">4. Do you have a unique way of thinking or working processes? </t>
  </si>
  <si>
    <t xml:space="preserve">5. What is the one thing that you would never change about your agency? </t>
  </si>
  <si>
    <t xml:space="preserve">6. What are the things that you would never do?  </t>
  </si>
  <si>
    <t xml:space="preserve">7. What do you stand for (go beyond honesty, integriry, respect - who doesn't agree with them?)?  </t>
  </si>
  <si>
    <t xml:space="preserve">8. Can your employees recite your agency values?   </t>
  </si>
  <si>
    <t xml:space="preserve">9. Will you say "no" to a prospective client because of your values and culture? </t>
  </si>
  <si>
    <t>10. What does it take for someone to truly succeed at your agency?</t>
  </si>
  <si>
    <t>Step 6: Fill out the positioning box to finalise your positioning strategy</t>
  </si>
  <si>
    <t xml:space="preserve"> What do you do? Who do you do it for? Why do you do it? How do you do it?</t>
  </si>
  <si>
    <t>Why?</t>
  </si>
  <si>
    <t>How?</t>
  </si>
  <si>
    <t>Who?</t>
  </si>
  <si>
    <t>What?</t>
  </si>
  <si>
    <t>CORE COMPETENCIES</t>
  </si>
  <si>
    <t>“We provide this service, value or outcome (What) … for this type of market (Who) … using this kind of approach (How) because (Why).”</t>
  </si>
  <si>
    <t>Step 7: Validate how strong your positioning strategy is</t>
  </si>
  <si>
    <t>We have identified what we do well – our strengths and core competencies.</t>
  </si>
  <si>
    <t>We try to focus on what we do best instead of attempting to offer every possible feature, product or service to anyone.</t>
  </si>
  <si>
    <t>We target a specific segment of the market, not the center of the market or any market.</t>
  </si>
  <si>
    <t>We avoid the promise of “full service” or “wide range of services.”</t>
  </si>
  <si>
    <t>We are as concerned with making our brand different as we are with making it better because we know what we stand for.</t>
  </si>
  <si>
    <t>We believe in the strategic advantages of “narrow and deep” over “broad and shallow.”</t>
  </si>
  <si>
    <t>We avoid imitating the marketing, messaging and claims of our competitors.</t>
  </si>
  <si>
    <t>We are willing to stand for something instead of trying to stand for everything because we know why we are in business.</t>
  </si>
  <si>
    <t xml:space="preserve">We are differentiated not only by our capabilities, but also by our point of view, values and beliefs. </t>
  </si>
  <si>
    <t xml:space="preserve">Defining your calling, client, core competencies and culture for your agency's positioning: the centrepiece of your business strategy  </t>
  </si>
  <si>
    <t>1. Attempt to write down in one or two sentences what you stand for and what differentiates you.</t>
  </si>
  <si>
    <t xml:space="preserve">5. Which of your capabilities and services provide the most value to your customers, are most unique or particulalry innovative?  </t>
  </si>
  <si>
    <t>To evaluate the level of your positioning, ask your team members to rate the following statements with the appropriate level:</t>
  </si>
  <si>
    <t>"strongly agree", "agree, "neither agree nor disagree", "disagree", "strongly disagree". If the majority of answers lean towards</t>
  </si>
  <si>
    <t xml:space="preserve">"disagree" or "strongly disagree", go back to the previous steps to reassess and redefine your strategy. </t>
  </si>
  <si>
    <t>We have a clear definition of our best clients – the ones that want us for what we do best.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</si>
</sst>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_(&quot;$&quot;* #,##0.00_);_(&quot;$&quot;* \(#,##0.00\);_(&quot;$&quot;* &quot;-&quot;??_);_(@_)"/>
    <numFmt numFmtId="165" formatCode="_(* #,##0.00_);_(* \(#,##0.00\);_(* &quot;-&quot;??_);_(@_)"/>
    <numFmt numFmtId="166" formatCode="_(* #,##0.0_);_(* \(#,##0.0\);_(* &quot;-&quot;??_);_(@_)"/>
    <numFmt numFmtId="167" formatCode="_(* #,##0_);_(* \(#,##0\);_(* &quot;-&quot;??_);_(@_)"/>
    <numFmt numFmtId="168" formatCode="_(&quot;$&quot;* #,##0_);_(&quot;$&quot;* \(#,##0\);_(&quot;$&quot;* &quot;-&quot;??_);_(@_)"/>
    <numFmt numFmtId="169" formatCode="_(&quot;$&quot;* #,##0_);_(&quot;$&quot;* \(#,##0\);_(&quot;$&quot;* &quot;-&quot;?_);_(@_)"/>
    <numFmt numFmtId="170" formatCode="&quot;$&quot;#,##0.00"/>
    <numFmt numFmtId="171" formatCode="0.0"/>
    <numFmt numFmtId="172" formatCode="#,##0.00%"/>
    <numFmt numFmtId="173" formatCode="#,##0.0%"/>
  </numFmts>
  <fonts count="51" x14ac:knownFonts="1">
    <font>
      <sz val="11"/>
      <color theme="1"/>
      <name val="Calibri"/>
      <family val="2"/>
      <scheme val="minor"/>
    </font>
    <font>
      <sz val="11"/>
      <color theme="1"/>
      <name val="Calibri"/>
      <family val="2"/>
      <scheme val="minor"/>
    </font>
    <font>
      <b/>
      <sz val="11"/>
      <color theme="1"/>
      <name val="Calibri"/>
      <family val="2"/>
      <scheme val="minor"/>
    </font>
    <font>
      <sz val="11"/>
      <color theme="3" tint="0.39997558519241921"/>
      <name val="Calibri"/>
      <family val="2"/>
      <scheme val="minor"/>
    </font>
    <font>
      <sz val="12.1"/>
      <color rgb="FF000000"/>
      <name val="Calibri"/>
      <family val="2"/>
    </font>
    <font>
      <sz val="11"/>
      <color theme="3" tint="0.39997558519241921"/>
      <name val="Calibri"/>
      <family val="2"/>
    </font>
    <font>
      <sz val="11"/>
      <name val="Calibri"/>
      <family val="2"/>
    </font>
    <font>
      <sz val="11"/>
      <color rgb="FF000000"/>
      <name val="Calibri"/>
      <family val="2"/>
    </font>
    <font>
      <sz val="11"/>
      <color rgb="FFFF0000"/>
      <name val="Calibri"/>
      <family val="2"/>
      <scheme val="minor"/>
    </font>
    <font>
      <sz val="11"/>
      <color indexed="8"/>
      <name val="Calibri"/>
      <family val="2"/>
    </font>
    <font>
      <b/>
      <sz val="22"/>
      <color indexed="8"/>
      <name val="Calibri"/>
      <family val="2"/>
    </font>
    <font>
      <b/>
      <sz val="14"/>
      <color indexed="8"/>
      <name val="Calibri"/>
      <family val="2"/>
    </font>
    <font>
      <b/>
      <sz val="11"/>
      <color indexed="8"/>
      <name val="Calibri"/>
      <family val="2"/>
    </font>
    <font>
      <b/>
      <i/>
      <sz val="11"/>
      <color indexed="8"/>
      <name val="Calibri"/>
      <family val="2"/>
    </font>
    <font>
      <sz val="12"/>
      <color indexed="8"/>
      <name val="Calibri"/>
      <family val="2"/>
    </font>
    <font>
      <sz val="12"/>
      <name val="Calibri"/>
      <family val="2"/>
    </font>
    <font>
      <b/>
      <sz val="12"/>
      <color indexed="8"/>
      <name val="Calibri"/>
      <family val="2"/>
    </font>
    <font>
      <b/>
      <sz val="14"/>
      <name val="Calibri"/>
      <family val="2"/>
    </font>
    <font>
      <u/>
      <sz val="11"/>
      <color indexed="12"/>
      <name val="Calibri"/>
      <family val="2"/>
    </font>
    <font>
      <b/>
      <sz val="8"/>
      <color indexed="81"/>
      <name val="Tahoma"/>
      <family val="2"/>
    </font>
    <font>
      <i/>
      <sz val="11"/>
      <color theme="1"/>
      <name val="Calibri"/>
      <family val="2"/>
      <scheme val="minor"/>
    </font>
    <font>
      <sz val="11"/>
      <name val="Calibri"/>
      <family val="2"/>
      <scheme val="minor"/>
    </font>
    <font>
      <sz val="11"/>
      <color rgb="FF0070C0"/>
      <name val="Calibri"/>
      <family val="2"/>
      <scheme val="minor"/>
    </font>
    <font>
      <b/>
      <sz val="11"/>
      <color theme="3" tint="0.39997558519241921"/>
      <name val="Calibri"/>
      <family val="2"/>
      <scheme val="minor"/>
    </font>
    <font>
      <sz val="11"/>
      <color theme="4" tint="-0.249977111117893"/>
      <name val="Calibri"/>
      <family val="2"/>
    </font>
    <font>
      <sz val="11"/>
      <color rgb="FF0070C0"/>
      <name val="Calibri"/>
      <family val="2"/>
    </font>
    <font>
      <b/>
      <sz val="11"/>
      <color rgb="FF000000"/>
      <name val="Calibri"/>
      <family val="2"/>
    </font>
    <font>
      <b/>
      <sz val="14"/>
      <color theme="1"/>
      <name val="Calibri"/>
      <family val="2"/>
      <scheme val="minor"/>
    </font>
    <font>
      <b/>
      <sz val="11"/>
      <name val="Calibri"/>
      <family val="2"/>
      <scheme val="minor"/>
    </font>
    <font>
      <b/>
      <sz val="14"/>
      <color rgb="FF000000"/>
      <name val="Calibri"/>
      <family val="2"/>
    </font>
    <font>
      <b/>
      <sz val="14"/>
      <name val="Calibri"/>
      <family val="2"/>
      <scheme val="minor"/>
    </font>
    <font>
      <sz val="9"/>
      <color indexed="81"/>
      <name val="Tahoma"/>
      <family val="2"/>
    </font>
    <font>
      <b/>
      <sz val="9"/>
      <color indexed="81"/>
      <name val="Tahoma"/>
      <family val="2"/>
    </font>
    <font>
      <b/>
      <sz val="11"/>
      <color theme="1"/>
      <name val="Calibri"/>
      <family val="2"/>
    </font>
    <font>
      <sz val="11"/>
      <color theme="1"/>
      <name val="Calibri"/>
      <family val="2"/>
    </font>
    <font>
      <i/>
      <sz val="10"/>
      <color theme="1"/>
      <name val="Calibri"/>
      <family val="2"/>
      <scheme val="minor"/>
    </font>
    <font>
      <i/>
      <sz val="10"/>
      <color theme="1"/>
      <name val="Calibri"/>
      <family val="2"/>
    </font>
    <font>
      <sz val="14"/>
      <color theme="1"/>
      <name val="Calibri"/>
      <family val="2"/>
      <scheme val="minor"/>
    </font>
    <font>
      <sz val="9"/>
      <color rgb="FF000000"/>
      <name val="Arial"/>
      <family val="2"/>
    </font>
    <font>
      <u/>
      <sz val="11"/>
      <color theme="11"/>
      <name val="Calibri"/>
      <family val="2"/>
      <scheme val="minor"/>
    </font>
    <font>
      <i/>
      <sz val="11"/>
      <color theme="0" tint="-0.499984740745262"/>
      <name val="Calibri"/>
      <family val="2"/>
      <scheme val="minor"/>
    </font>
    <font>
      <sz val="11"/>
      <color rgb="FF000000"/>
      <name val="Calibri"/>
      <family val="2"/>
      <scheme val="minor"/>
    </font>
    <font>
      <b/>
      <sz val="16"/>
      <color theme="1"/>
      <name val="Calibri"/>
      <family val="2"/>
      <scheme val="minor"/>
    </font>
    <font>
      <b/>
      <sz val="20"/>
      <color theme="1"/>
      <name val="Calibri"/>
      <family val="2"/>
      <scheme val="minor"/>
    </font>
    <font>
      <sz val="16"/>
      <color theme="1"/>
      <name val="Calibri"/>
      <family val="2"/>
      <scheme val="minor"/>
    </font>
    <font>
      <sz val="16"/>
      <color rgb="FF000000"/>
      <name val="Calibri"/>
      <family val="2"/>
      <scheme val="minor"/>
    </font>
    <font>
      <i/>
      <sz val="16"/>
      <color theme="1"/>
      <name val="Calibri"/>
      <family val="2"/>
      <scheme val="minor"/>
    </font>
    <font>
      <sz val="20"/>
      <color theme="1"/>
      <name val="Calibri"/>
      <family val="2"/>
      <scheme val="minor"/>
    </font>
    <font>
      <sz val="11"/>
      <color theme="1" tint="0.499984740745262"/>
      <name val="Calibri"/>
      <family val="2"/>
      <scheme val="minor"/>
    </font>
    <font>
      <b/>
      <sz val="36"/>
      <color theme="9" tint="-0.249977111117893"/>
      <name val="Calibri"/>
      <family val="2"/>
      <scheme val="minor"/>
    </font>
    <font>
      <i/>
      <sz val="12"/>
      <color theme="1" tint="0.34998626667073579"/>
      <name val="Calibri"/>
      <family val="2"/>
      <scheme val="minor"/>
    </font>
  </fonts>
  <fills count="20">
    <fill>
      <patternFill patternType="none"/>
    </fill>
    <fill>
      <patternFill patternType="gray125"/>
    </fill>
    <fill>
      <patternFill patternType="solid">
        <fgColor theme="0" tint="-0.249977111117893"/>
        <bgColor indexed="64"/>
      </patternFill>
    </fill>
    <fill>
      <patternFill patternType="solid">
        <fgColor indexed="51"/>
        <bgColor indexed="64"/>
      </patternFill>
    </fill>
    <fill>
      <patternFill patternType="solid">
        <fgColor theme="0"/>
        <bgColor indexed="64"/>
      </patternFill>
    </fill>
    <fill>
      <patternFill patternType="solid">
        <fgColor theme="0" tint="-0.34998626667073579"/>
        <bgColor indexed="64"/>
      </patternFill>
    </fill>
    <fill>
      <patternFill patternType="solid">
        <fgColor indexed="9"/>
        <bgColor indexed="64"/>
      </patternFill>
    </fill>
    <fill>
      <patternFill patternType="solid">
        <fgColor rgb="FFFFFF00"/>
        <bgColor indexed="64"/>
      </patternFill>
    </fill>
    <fill>
      <patternFill patternType="solid">
        <fgColor theme="2"/>
        <bgColor indexed="64"/>
      </patternFill>
    </fill>
    <fill>
      <patternFill patternType="solid">
        <fgColor theme="5" tint="0.39997558519241921"/>
        <bgColor indexed="64"/>
      </patternFill>
    </fill>
    <fill>
      <patternFill patternType="solid">
        <fgColor rgb="FFFFC000"/>
        <bgColor indexed="64"/>
      </patternFill>
    </fill>
    <fill>
      <patternFill patternType="solid">
        <fgColor rgb="FFFF3300"/>
        <bgColor indexed="64"/>
      </patternFill>
    </fill>
    <fill>
      <patternFill patternType="solid">
        <fgColor rgb="FFCC0066"/>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bgColor rgb="FF000000"/>
      </patternFill>
    </fill>
  </fills>
  <borders count="25">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87">
    <xf numFmtId="0" fontId="0" fillId="0" borderId="0"/>
    <xf numFmtId="165" fontId="1" fillId="0" borderId="0" applyFont="0" applyFill="0" applyBorder="0" applyAlignment="0" applyProtection="0"/>
    <xf numFmtId="164" fontId="1" fillId="0" borderId="0" applyFont="0" applyFill="0" applyBorder="0" applyAlignment="0" applyProtection="0"/>
    <xf numFmtId="0" fontId="9" fillId="0" borderId="0"/>
    <xf numFmtId="164" fontId="9" fillId="0" borderId="0" applyFont="0" applyFill="0" applyBorder="0" applyAlignment="0" applyProtection="0"/>
    <xf numFmtId="9" fontId="9" fillId="0" borderId="0" applyFont="0" applyFill="0" applyBorder="0" applyAlignment="0" applyProtection="0"/>
    <xf numFmtId="0" fontId="18" fillId="0" borderId="0" applyNumberFormat="0" applyFill="0" applyBorder="0" applyAlignment="0" applyProtection="0">
      <alignment vertical="top"/>
      <protection locked="0"/>
    </xf>
    <xf numFmtId="9" fontId="1"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cellStyleXfs>
  <cellXfs count="301">
    <xf numFmtId="0" fontId="0" fillId="0" borderId="0" xfId="0"/>
    <xf numFmtId="166" fontId="0" fillId="0" borderId="0" xfId="1" applyNumberFormat="1" applyFont="1"/>
    <xf numFmtId="167" fontId="0" fillId="0" borderId="0" xfId="1" applyNumberFormat="1" applyFont="1"/>
    <xf numFmtId="0" fontId="0" fillId="0" borderId="0" xfId="0" applyAlignment="1">
      <alignment horizontal="left" indent="3"/>
    </xf>
    <xf numFmtId="167" fontId="3" fillId="0" borderId="0" xfId="1" applyNumberFormat="1" applyFont="1"/>
    <xf numFmtId="0" fontId="3" fillId="0" borderId="0" xfId="0" applyFont="1"/>
    <xf numFmtId="9" fontId="3" fillId="0" borderId="0" xfId="0" applyNumberFormat="1" applyFont="1"/>
    <xf numFmtId="168" fontId="3" fillId="0" borderId="0" xfId="2" applyNumberFormat="1" applyFont="1"/>
    <xf numFmtId="168" fontId="0" fillId="0" borderId="0" xfId="2" applyNumberFormat="1" applyFont="1"/>
    <xf numFmtId="168" fontId="0" fillId="0" borderId="0" xfId="0" applyNumberFormat="1"/>
    <xf numFmtId="0" fontId="0" fillId="0" borderId="0" xfId="0" applyAlignment="1">
      <alignment horizontal="left"/>
    </xf>
    <xf numFmtId="0" fontId="0" fillId="0" borderId="1" xfId="0" applyBorder="1"/>
    <xf numFmtId="0" fontId="0" fillId="0" borderId="0" xfId="0" applyFill="1" applyBorder="1" applyAlignment="1">
      <alignment horizontal="left"/>
    </xf>
    <xf numFmtId="0" fontId="2" fillId="0" borderId="1" xfId="0" applyFont="1" applyBorder="1" applyAlignment="1">
      <alignment horizontal="left"/>
    </xf>
    <xf numFmtId="0" fontId="2" fillId="0" borderId="1" xfId="0" applyFont="1" applyBorder="1"/>
    <xf numFmtId="0" fontId="4" fillId="0" borderId="0" xfId="0" applyFont="1" applyBorder="1" applyAlignment="1">
      <alignment horizontal="left" readingOrder="1"/>
    </xf>
    <xf numFmtId="0" fontId="0" fillId="0" borderId="0" xfId="0" applyBorder="1"/>
    <xf numFmtId="0" fontId="0" fillId="0" borderId="0" xfId="0" applyFont="1" applyBorder="1"/>
    <xf numFmtId="0" fontId="4" fillId="0" borderId="0" xfId="0" applyFont="1" applyBorder="1" applyAlignment="1">
      <alignment horizontal="left" indent="2" readingOrder="1"/>
    </xf>
    <xf numFmtId="169" fontId="0" fillId="0" borderId="0" xfId="0" applyNumberFormat="1"/>
    <xf numFmtId="167" fontId="5" fillId="0" borderId="0" xfId="1" applyNumberFormat="1" applyFont="1" applyBorder="1" applyAlignment="1">
      <alignment horizontal="left"/>
    </xf>
    <xf numFmtId="168" fontId="5" fillId="0" borderId="0" xfId="2" applyNumberFormat="1" applyFont="1" applyBorder="1" applyAlignment="1">
      <alignment horizontal="left"/>
    </xf>
    <xf numFmtId="168" fontId="6" fillId="0" borderId="0" xfId="2" applyNumberFormat="1" applyFont="1" applyBorder="1" applyAlignment="1">
      <alignment horizontal="left"/>
    </xf>
    <xf numFmtId="168" fontId="7" fillId="0" borderId="0" xfId="2" applyNumberFormat="1" applyFont="1" applyBorder="1" applyAlignment="1">
      <alignment horizontal="right"/>
    </xf>
    <xf numFmtId="0" fontId="1" fillId="0" borderId="0" xfId="0" applyFont="1"/>
    <xf numFmtId="0" fontId="1" fillId="0" borderId="0" xfId="0" applyFont="1" applyBorder="1"/>
    <xf numFmtId="168" fontId="5" fillId="0" borderId="0" xfId="2" applyNumberFormat="1" applyFont="1" applyBorder="1" applyAlignment="1">
      <alignment horizontal="left" indent="2" readingOrder="1"/>
    </xf>
    <xf numFmtId="167" fontId="5" fillId="0" borderId="0" xfId="1" applyNumberFormat="1" applyFont="1" applyBorder="1" applyAlignment="1">
      <alignment horizontal="left" indent="2" readingOrder="1"/>
    </xf>
    <xf numFmtId="168" fontId="6" fillId="0" borderId="0" xfId="2" applyNumberFormat="1" applyFont="1" applyBorder="1" applyAlignment="1">
      <alignment horizontal="left" indent="2" readingOrder="1"/>
    </xf>
    <xf numFmtId="167" fontId="6" fillId="0" borderId="0" xfId="1" applyNumberFormat="1" applyFont="1" applyBorder="1" applyAlignment="1">
      <alignment horizontal="left" indent="2" readingOrder="1"/>
    </xf>
    <xf numFmtId="0" fontId="9" fillId="0" borderId="0" xfId="3" applyProtection="1">
      <protection locked="0"/>
    </xf>
    <xf numFmtId="0" fontId="11" fillId="2" borderId="11" xfId="3" applyFont="1" applyFill="1" applyBorder="1" applyAlignment="1" applyProtection="1">
      <alignment horizontal="center" vertical="center" wrapText="1"/>
    </xf>
    <xf numFmtId="0" fontId="11" fillId="3" borderId="11" xfId="3" applyFont="1" applyFill="1" applyBorder="1" applyAlignment="1" applyProtection="1">
      <alignment horizontal="center" vertical="center" wrapText="1"/>
    </xf>
    <xf numFmtId="0" fontId="9" fillId="0" borderId="0" xfId="3" applyBorder="1" applyAlignment="1" applyProtection="1">
      <alignment horizontal="left" vertical="center"/>
    </xf>
    <xf numFmtId="0" fontId="9" fillId="0" borderId="14" xfId="3" applyBorder="1" applyAlignment="1" applyProtection="1">
      <alignment vertical="center"/>
      <protection locked="0"/>
    </xf>
    <xf numFmtId="0" fontId="12" fillId="0" borderId="16" xfId="3" applyFont="1" applyBorder="1" applyAlignment="1" applyProtection="1">
      <alignment horizontal="left" vertical="center"/>
    </xf>
    <xf numFmtId="0" fontId="12" fillId="0" borderId="3" xfId="3" applyFont="1" applyBorder="1" applyAlignment="1" applyProtection="1">
      <alignment horizontal="left" vertical="center" wrapText="1"/>
    </xf>
    <xf numFmtId="0" fontId="12" fillId="0" borderId="4" xfId="3" applyFont="1" applyBorder="1" applyAlignment="1" applyProtection="1">
      <alignment horizontal="left" vertical="center" wrapText="1"/>
    </xf>
    <xf numFmtId="0" fontId="9" fillId="0" borderId="16" xfId="3" applyBorder="1" applyAlignment="1" applyProtection="1">
      <alignment horizontal="left" vertical="center"/>
    </xf>
    <xf numFmtId="0" fontId="11" fillId="0" borderId="0" xfId="3" applyFont="1" applyBorder="1" applyAlignment="1" applyProtection="1">
      <alignment horizontal="left" vertical="center"/>
    </xf>
    <xf numFmtId="170" fontId="14" fillId="4" borderId="0" xfId="4" applyNumberFormat="1" applyFont="1" applyFill="1" applyBorder="1" applyAlignment="1" applyProtection="1">
      <alignment horizontal="left" vertical="center"/>
      <protection locked="0"/>
    </xf>
    <xf numFmtId="0" fontId="9" fillId="0" borderId="0" xfId="3" applyBorder="1" applyAlignment="1">
      <alignment horizontal="left" vertical="center"/>
    </xf>
    <xf numFmtId="0" fontId="9" fillId="0" borderId="14" xfId="3" applyBorder="1" applyAlignment="1">
      <alignment horizontal="left" vertical="center"/>
    </xf>
    <xf numFmtId="0" fontId="11" fillId="0" borderId="0" xfId="3" applyFont="1" applyBorder="1" applyAlignment="1" applyProtection="1">
      <alignment horizontal="right" vertical="center"/>
    </xf>
    <xf numFmtId="170" fontId="14" fillId="4" borderId="0" xfId="4" applyNumberFormat="1" applyFont="1" applyFill="1" applyBorder="1" applyAlignment="1" applyProtection="1">
      <alignment horizontal="center" vertical="center"/>
      <protection locked="0"/>
    </xf>
    <xf numFmtId="0" fontId="9" fillId="0" borderId="0" xfId="3" applyBorder="1" applyAlignment="1">
      <alignment vertical="center"/>
    </xf>
    <xf numFmtId="0" fontId="9" fillId="0" borderId="14" xfId="3" applyBorder="1" applyAlignment="1">
      <alignment vertical="center"/>
    </xf>
    <xf numFmtId="0" fontId="11" fillId="0" borderId="16" xfId="3" applyFont="1" applyBorder="1" applyAlignment="1" applyProtection="1">
      <alignment horizontal="right" vertical="center"/>
    </xf>
    <xf numFmtId="0" fontId="11" fillId="0" borderId="5" xfId="3" applyFont="1" applyBorder="1" applyAlignment="1" applyProtection="1">
      <alignment horizontal="right" vertical="center"/>
    </xf>
    <xf numFmtId="0" fontId="11" fillId="0" borderId="6" xfId="3" applyFont="1" applyBorder="1" applyAlignment="1" applyProtection="1">
      <alignment horizontal="right" vertical="center"/>
    </xf>
    <xf numFmtId="9" fontId="15" fillId="5" borderId="11" xfId="5" applyFont="1" applyFill="1" applyBorder="1" applyAlignment="1" applyProtection="1">
      <alignment horizontal="center" vertical="center"/>
      <protection locked="0"/>
    </xf>
    <xf numFmtId="0" fontId="9" fillId="0" borderId="6" xfId="3" applyBorder="1" applyAlignment="1" applyProtection="1">
      <alignment horizontal="left" vertical="center"/>
    </xf>
    <xf numFmtId="0" fontId="9" fillId="0" borderId="6" xfId="3" applyBorder="1" applyAlignment="1">
      <alignment vertical="center"/>
    </xf>
    <xf numFmtId="0" fontId="9" fillId="0" borderId="7" xfId="3" applyBorder="1" applyAlignment="1">
      <alignment vertical="center"/>
    </xf>
    <xf numFmtId="171" fontId="11" fillId="3" borderId="11" xfId="3" applyNumberFormat="1" applyFont="1" applyFill="1" applyBorder="1" applyAlignment="1" applyProtection="1">
      <alignment horizontal="center" vertical="center"/>
    </xf>
    <xf numFmtId="0" fontId="12" fillId="0" borderId="0" xfId="3" applyFont="1" applyBorder="1" applyAlignment="1" applyProtection="1">
      <alignment horizontal="right" vertical="center"/>
    </xf>
    <xf numFmtId="0" fontId="16" fillId="0" borderId="11" xfId="3" applyFont="1" applyBorder="1" applyAlignment="1" applyProtection="1">
      <alignment horizontal="center" vertical="center"/>
    </xf>
    <xf numFmtId="172" fontId="14" fillId="5" borderId="11" xfId="3" applyNumberFormat="1" applyFont="1" applyFill="1" applyBorder="1" applyAlignment="1" applyProtection="1">
      <alignment horizontal="center" vertical="center"/>
    </xf>
    <xf numFmtId="0" fontId="16" fillId="0" borderId="0" xfId="3" applyFont="1" applyBorder="1" applyAlignment="1" applyProtection="1">
      <alignment horizontal="right" vertical="center"/>
    </xf>
    <xf numFmtId="2" fontId="14" fillId="6" borderId="0" xfId="3" applyNumberFormat="1" applyFont="1" applyFill="1" applyBorder="1" applyAlignment="1" applyProtection="1">
      <alignment vertical="center"/>
      <protection locked="0"/>
    </xf>
    <xf numFmtId="0" fontId="14" fillId="6" borderId="0" xfId="3" applyFont="1" applyFill="1" applyBorder="1" applyAlignment="1" applyProtection="1">
      <alignment horizontal="right" vertical="center"/>
    </xf>
    <xf numFmtId="3" fontId="11" fillId="3" borderId="11" xfId="3" applyNumberFormat="1" applyFont="1" applyFill="1" applyBorder="1" applyAlignment="1" applyProtection="1">
      <alignment horizontal="center" vertical="center"/>
    </xf>
    <xf numFmtId="3" fontId="17" fillId="3" borderId="10" xfId="3" applyNumberFormat="1" applyFont="1" applyFill="1" applyBorder="1" applyAlignment="1" applyProtection="1">
      <alignment horizontal="center" vertical="center"/>
    </xf>
    <xf numFmtId="173" fontId="14" fillId="5" borderId="11" xfId="3" applyNumberFormat="1" applyFont="1" applyFill="1" applyBorder="1" applyAlignment="1" applyProtection="1">
      <alignment horizontal="center" vertical="center"/>
    </xf>
    <xf numFmtId="37" fontId="11" fillId="3" borderId="11" xfId="3" applyNumberFormat="1" applyFont="1" applyFill="1" applyBorder="1" applyAlignment="1" applyProtection="1">
      <alignment horizontal="center" vertical="center"/>
    </xf>
    <xf numFmtId="37" fontId="17" fillId="3" borderId="10" xfId="3" applyNumberFormat="1" applyFont="1" applyFill="1" applyBorder="1" applyAlignment="1" applyProtection="1">
      <alignment horizontal="center" vertical="center"/>
    </xf>
    <xf numFmtId="0" fontId="9" fillId="0" borderId="7" xfId="3" applyBorder="1" applyAlignment="1" applyProtection="1">
      <alignment vertical="center"/>
      <protection locked="0"/>
    </xf>
    <xf numFmtId="0" fontId="9" fillId="0" borderId="3" xfId="3" applyBorder="1" applyAlignment="1" applyProtection="1">
      <alignment horizontal="right"/>
      <protection locked="0"/>
    </xf>
    <xf numFmtId="0" fontId="9" fillId="0" borderId="3" xfId="3" applyBorder="1" applyAlignment="1" applyProtection="1">
      <alignment horizontal="right" vertical="center"/>
      <protection locked="0"/>
    </xf>
    <xf numFmtId="0" fontId="9" fillId="0" borderId="0" xfId="3" applyAlignment="1">
      <alignment horizontal="right" vertical="center"/>
    </xf>
    <xf numFmtId="0" fontId="18" fillId="0" borderId="0" xfId="6" applyAlignment="1" applyProtection="1">
      <alignment horizontal="right" vertical="center"/>
      <protection locked="0"/>
    </xf>
    <xf numFmtId="0" fontId="9" fillId="0" borderId="0" xfId="3" applyAlignment="1" applyProtection="1">
      <alignment horizontal="center"/>
      <protection locked="0"/>
    </xf>
    <xf numFmtId="0" fontId="9" fillId="0" borderId="0" xfId="3" applyAlignment="1" applyProtection="1">
      <alignment horizontal="center" vertical="center"/>
      <protection locked="0"/>
    </xf>
    <xf numFmtId="0" fontId="9" fillId="0" borderId="0" xfId="3" applyAlignment="1" applyProtection="1">
      <alignment horizontal="center" vertical="center" wrapText="1"/>
      <protection locked="0"/>
    </xf>
    <xf numFmtId="0" fontId="9" fillId="0" borderId="0" xfId="3" applyAlignment="1" applyProtection="1">
      <alignment vertical="center"/>
      <protection locked="0"/>
    </xf>
    <xf numFmtId="0" fontId="9" fillId="0" borderId="0" xfId="3" applyAlignment="1" applyProtection="1">
      <alignment horizontal="right" vertical="center"/>
      <protection locked="0"/>
    </xf>
    <xf numFmtId="166" fontId="6" fillId="0" borderId="0" xfId="1" applyNumberFormat="1" applyFont="1" applyBorder="1" applyAlignment="1">
      <alignment horizontal="left" indent="1" readingOrder="1"/>
    </xf>
    <xf numFmtId="166" fontId="8" fillId="0" borderId="0" xfId="1" applyNumberFormat="1" applyFont="1"/>
    <xf numFmtId="170" fontId="14" fillId="5" borderId="11" xfId="3" applyNumberFormat="1" applyFont="1" applyFill="1" applyBorder="1" applyAlignment="1" applyProtection="1">
      <alignment horizontal="center" vertical="center"/>
      <protection locked="0"/>
    </xf>
    <xf numFmtId="170" fontId="14" fillId="5" borderId="11" xfId="4" applyNumberFormat="1" applyFont="1" applyFill="1" applyBorder="1" applyAlignment="1" applyProtection="1">
      <alignment horizontal="center" vertical="center"/>
      <protection locked="0"/>
    </xf>
    <xf numFmtId="0" fontId="2" fillId="0" borderId="1" xfId="0" applyFont="1" applyFill="1" applyBorder="1" applyAlignment="1">
      <alignment horizontal="left"/>
    </xf>
    <xf numFmtId="168" fontId="8" fillId="0" borderId="0" xfId="2" applyNumberFormat="1" applyFont="1"/>
    <xf numFmtId="169" fontId="0" fillId="7" borderId="0" xfId="0" applyNumberFormat="1" applyFill="1"/>
    <xf numFmtId="168" fontId="0" fillId="7" borderId="0" xfId="0" applyNumberFormat="1" applyFill="1"/>
    <xf numFmtId="0" fontId="20" fillId="0" borderId="0" xfId="0" applyFont="1"/>
    <xf numFmtId="0" fontId="2" fillId="0" borderId="0" xfId="0" applyFont="1" applyFill="1" applyAlignment="1"/>
    <xf numFmtId="0" fontId="0" fillId="0" borderId="0" xfId="0" applyFill="1"/>
    <xf numFmtId="0" fontId="2" fillId="9" borderId="0" xfId="0" applyFont="1" applyFill="1"/>
    <xf numFmtId="0" fontId="2" fillId="0" borderId="0" xfId="0" applyFont="1"/>
    <xf numFmtId="2" fontId="0" fillId="0" borderId="0" xfId="0" applyNumberFormat="1"/>
    <xf numFmtId="1" fontId="0" fillId="0" borderId="0" xfId="0" applyNumberFormat="1"/>
    <xf numFmtId="9" fontId="1" fillId="0" borderId="0" xfId="7" applyFont="1"/>
    <xf numFmtId="0" fontId="2" fillId="0" borderId="0" xfId="0" applyFont="1" applyAlignment="1">
      <alignment horizontal="center"/>
    </xf>
    <xf numFmtId="0" fontId="0" fillId="0" borderId="0" xfId="0" applyAlignment="1">
      <alignment horizontal="center"/>
    </xf>
    <xf numFmtId="3" fontId="23" fillId="0" borderId="0" xfId="0" applyNumberFormat="1" applyFont="1" applyFill="1" applyAlignment="1">
      <alignment horizontal="left"/>
    </xf>
    <xf numFmtId="0" fontId="2" fillId="14" borderId="0" xfId="0" applyFont="1" applyFill="1" applyAlignment="1">
      <alignment horizontal="center"/>
    </xf>
    <xf numFmtId="0" fontId="0" fillId="14" borderId="0" xfId="0" applyFill="1" applyAlignment="1">
      <alignment horizontal="center"/>
    </xf>
    <xf numFmtId="0" fontId="0" fillId="14" borderId="0" xfId="0" applyFill="1"/>
    <xf numFmtId="0" fontId="2" fillId="14" borderId="0" xfId="0" applyFont="1" applyFill="1"/>
    <xf numFmtId="164" fontId="2" fillId="14" borderId="0" xfId="2" applyFont="1" applyFill="1"/>
    <xf numFmtId="168" fontId="0" fillId="0" borderId="0" xfId="0" applyNumberFormat="1" applyFill="1"/>
    <xf numFmtId="0" fontId="2" fillId="14" borderId="0" xfId="0" applyFont="1" applyFill="1" applyAlignment="1">
      <alignment horizontal="left"/>
    </xf>
    <xf numFmtId="9" fontId="22" fillId="14" borderId="0" xfId="0" applyNumberFormat="1" applyFont="1" applyFill="1"/>
    <xf numFmtId="37" fontId="8" fillId="0" borderId="0" xfId="0" applyNumberFormat="1" applyFont="1"/>
    <xf numFmtId="168" fontId="2" fillId="14" borderId="0" xfId="0" applyNumberFormat="1" applyFont="1" applyFill="1"/>
    <xf numFmtId="168" fontId="2" fillId="14" borderId="0" xfId="2" applyNumberFormat="1" applyFont="1" applyFill="1"/>
    <xf numFmtId="167" fontId="22" fillId="14" borderId="0" xfId="1" applyNumberFormat="1" applyFont="1" applyFill="1"/>
    <xf numFmtId="167" fontId="22" fillId="0" borderId="0" xfId="1" applyNumberFormat="1" applyFont="1"/>
    <xf numFmtId="167" fontId="21" fillId="14" borderId="0" xfId="1" applyNumberFormat="1" applyFont="1" applyFill="1"/>
    <xf numFmtId="167" fontId="0" fillId="14" borderId="0" xfId="1" applyNumberFormat="1" applyFont="1" applyFill="1"/>
    <xf numFmtId="167" fontId="22" fillId="0" borderId="0" xfId="1" applyNumberFormat="1" applyFont="1" applyAlignment="1">
      <alignment horizontal="right"/>
    </xf>
    <xf numFmtId="9" fontId="23" fillId="0" borderId="0" xfId="0" applyNumberFormat="1" applyFont="1"/>
    <xf numFmtId="0" fontId="0" fillId="0" borderId="0" xfId="0" quotePrefix="1" applyAlignment="1">
      <alignment horizontal="left" indent="2"/>
    </xf>
    <xf numFmtId="166" fontId="22" fillId="14" borderId="0" xfId="1" applyNumberFormat="1" applyFont="1" applyFill="1"/>
    <xf numFmtId="0" fontId="24" fillId="0" borderId="0" xfId="0" applyFont="1" applyBorder="1" applyAlignment="1">
      <alignment horizontal="center" readingOrder="1"/>
    </xf>
    <xf numFmtId="168" fontId="25" fillId="0" borderId="0" xfId="2" applyNumberFormat="1" applyFont="1" applyBorder="1" applyAlignment="1">
      <alignment horizontal="right"/>
    </xf>
    <xf numFmtId="9" fontId="25" fillId="0" borderId="0" xfId="7" applyFont="1" applyBorder="1" applyAlignment="1">
      <alignment horizontal="right"/>
    </xf>
    <xf numFmtId="9" fontId="22" fillId="0" borderId="0" xfId="7" applyFont="1"/>
    <xf numFmtId="0" fontId="2" fillId="0" borderId="0" xfId="0" applyFont="1" applyBorder="1"/>
    <xf numFmtId="0" fontId="27" fillId="0" borderId="1" xfId="0" applyFont="1" applyBorder="1"/>
    <xf numFmtId="168" fontId="21" fillId="0" borderId="0" xfId="2" applyNumberFormat="1" applyFont="1"/>
    <xf numFmtId="0" fontId="7" fillId="0" borderId="0" xfId="0" applyFont="1" applyBorder="1" applyAlignment="1">
      <alignment horizontal="left" indent="2" readingOrder="1"/>
    </xf>
    <xf numFmtId="0" fontId="26" fillId="0" borderId="0" xfId="0" applyFont="1" applyBorder="1" applyAlignment="1">
      <alignment horizontal="left" readingOrder="1"/>
    </xf>
    <xf numFmtId="0" fontId="7" fillId="0" borderId="0" xfId="0" applyFont="1" applyBorder="1" applyAlignment="1">
      <alignment horizontal="left" readingOrder="1"/>
    </xf>
    <xf numFmtId="0" fontId="7" fillId="0" borderId="0" xfId="0" applyFont="1" applyBorder="1" applyAlignment="1">
      <alignment horizontal="right" readingOrder="1"/>
    </xf>
    <xf numFmtId="0" fontId="7" fillId="0" borderId="0" xfId="0" applyFont="1" applyBorder="1" applyAlignment="1">
      <alignment horizontal="left" indent="1" readingOrder="1"/>
    </xf>
    <xf numFmtId="0" fontId="7" fillId="0" borderId="0" xfId="0" applyFont="1" applyFill="1" applyBorder="1" applyAlignment="1">
      <alignment horizontal="left" indent="1" readingOrder="1"/>
    </xf>
    <xf numFmtId="0" fontId="7" fillId="0" borderId="0" xfId="0" applyFont="1" applyFill="1" applyBorder="1" applyAlignment="1">
      <alignment horizontal="left" readingOrder="1"/>
    </xf>
    <xf numFmtId="0" fontId="27" fillId="0" borderId="0" xfId="0" applyFont="1" applyBorder="1"/>
    <xf numFmtId="168" fontId="26" fillId="0" borderId="0" xfId="2" applyNumberFormat="1" applyFont="1" applyFill="1" applyBorder="1" applyAlignment="1">
      <alignment horizontal="right"/>
    </xf>
    <xf numFmtId="0" fontId="26" fillId="0" borderId="0" xfId="0" applyFont="1" applyFill="1" applyBorder="1" applyAlignment="1">
      <alignment horizontal="left" readingOrder="1"/>
    </xf>
    <xf numFmtId="168" fontId="28" fillId="0" borderId="17" xfId="2" applyNumberFormat="1" applyFont="1" applyBorder="1"/>
    <xf numFmtId="0" fontId="29" fillId="0" borderId="0" xfId="0" applyFont="1" applyBorder="1" applyAlignment="1">
      <alignment horizontal="left" readingOrder="1"/>
    </xf>
    <xf numFmtId="168" fontId="29" fillId="7" borderId="17" xfId="2" applyNumberFormat="1" applyFont="1" applyFill="1" applyBorder="1" applyAlignment="1">
      <alignment horizontal="right"/>
    </xf>
    <xf numFmtId="0" fontId="30" fillId="0" borderId="0" xfId="0" applyFont="1" applyAlignment="1">
      <alignment horizontal="center"/>
    </xf>
    <xf numFmtId="9" fontId="0" fillId="0" borderId="0" xfId="7" applyFont="1"/>
    <xf numFmtId="0" fontId="0" fillId="0" borderId="12" xfId="0" applyBorder="1"/>
    <xf numFmtId="0" fontId="2" fillId="2" borderId="11" xfId="0" applyFont="1" applyFill="1" applyBorder="1" applyAlignment="1">
      <alignment horizontal="center"/>
    </xf>
    <xf numFmtId="0" fontId="0" fillId="0" borderId="13" xfId="0" applyBorder="1"/>
    <xf numFmtId="0" fontId="0" fillId="0" borderId="11" xfId="0" applyBorder="1" applyAlignment="1">
      <alignment horizontal="center"/>
    </xf>
    <xf numFmtId="0" fontId="0" fillId="0" borderId="0" xfId="0" applyBorder="1" applyAlignment="1">
      <alignment horizontal="center"/>
    </xf>
    <xf numFmtId="0" fontId="0" fillId="0" borderId="13" xfId="0" applyFill="1" applyBorder="1"/>
    <xf numFmtId="0" fontId="0" fillId="0" borderId="15" xfId="0" applyBorder="1"/>
    <xf numFmtId="0" fontId="0" fillId="0" borderId="15" xfId="0" applyFill="1" applyBorder="1"/>
    <xf numFmtId="0" fontId="2" fillId="15" borderId="11" xfId="0" applyFont="1" applyFill="1" applyBorder="1"/>
    <xf numFmtId="1" fontId="0" fillId="0" borderId="0" xfId="0" applyNumberFormat="1" applyBorder="1" applyAlignment="1">
      <alignment horizontal="center"/>
    </xf>
    <xf numFmtId="0" fontId="0" fillId="0" borderId="0" xfId="0" applyAlignment="1"/>
    <xf numFmtId="0" fontId="0" fillId="0" borderId="12"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35" fillId="4" borderId="0" xfId="0" applyFont="1" applyFill="1"/>
    <xf numFmtId="0" fontId="36" fillId="0" borderId="0" xfId="0" applyFont="1"/>
    <xf numFmtId="0" fontId="35" fillId="0" borderId="0" xfId="0" applyFont="1"/>
    <xf numFmtId="0" fontId="0" fillId="0" borderId="0" xfId="0" applyFill="1" applyBorder="1"/>
    <xf numFmtId="0" fontId="2" fillId="0" borderId="0" xfId="0" applyFont="1" applyFill="1" applyBorder="1"/>
    <xf numFmtId="164" fontId="0" fillId="0" borderId="0" xfId="0" applyNumberFormat="1" applyFill="1" applyBorder="1"/>
    <xf numFmtId="167" fontId="22" fillId="0" borderId="13" xfId="1" applyNumberFormat="1" applyFont="1" applyFill="1" applyBorder="1" applyAlignment="1" applyProtection="1">
      <alignment horizontal="center"/>
      <protection locked="0"/>
    </xf>
    <xf numFmtId="0" fontId="0" fillId="0" borderId="11" xfId="0" applyFill="1" applyBorder="1" applyAlignment="1">
      <alignment horizontal="center"/>
    </xf>
    <xf numFmtId="0" fontId="37" fillId="0" borderId="1" xfId="0" applyFont="1" applyBorder="1"/>
    <xf numFmtId="167" fontId="0" fillId="0" borderId="12" xfId="1" applyNumberFormat="1" applyFont="1" applyFill="1" applyBorder="1" applyAlignment="1" applyProtection="1">
      <alignment horizontal="center"/>
    </xf>
    <xf numFmtId="167" fontId="0" fillId="0" borderId="13" xfId="1" applyNumberFormat="1" applyFont="1" applyFill="1" applyBorder="1" applyAlignment="1" applyProtection="1">
      <alignment horizontal="center"/>
    </xf>
    <xf numFmtId="9" fontId="1" fillId="0" borderId="15" xfId="7" applyFont="1" applyFill="1" applyBorder="1" applyAlignment="1" applyProtection="1">
      <alignment horizontal="center"/>
    </xf>
    <xf numFmtId="167" fontId="1" fillId="16" borderId="12" xfId="1" applyNumberFormat="1" applyFont="1" applyFill="1" applyBorder="1" applyAlignment="1" applyProtection="1">
      <alignment horizontal="center"/>
    </xf>
    <xf numFmtId="167" fontId="1" fillId="16" borderId="13" xfId="1" applyNumberFormat="1" applyFont="1" applyFill="1" applyBorder="1" applyAlignment="1" applyProtection="1">
      <alignment horizontal="center"/>
    </xf>
    <xf numFmtId="167" fontId="1" fillId="16" borderId="15" xfId="1" applyNumberFormat="1" applyFont="1" applyFill="1" applyBorder="1" applyAlignment="1" applyProtection="1">
      <alignment horizontal="center"/>
    </xf>
    <xf numFmtId="0" fontId="2" fillId="4" borderId="0" xfId="0" applyFont="1" applyFill="1" applyBorder="1" applyAlignment="1">
      <alignment horizontal="right"/>
    </xf>
    <xf numFmtId="0" fontId="0" fillId="4" borderId="0" xfId="0" applyFill="1" applyBorder="1"/>
    <xf numFmtId="0" fontId="0" fillId="4" borderId="1" xfId="0" applyFill="1" applyBorder="1"/>
    <xf numFmtId="0" fontId="0" fillId="4" borderId="0" xfId="0" applyFill="1"/>
    <xf numFmtId="0" fontId="42" fillId="4" borderId="0" xfId="0" applyFont="1" applyFill="1" applyBorder="1" applyAlignment="1">
      <alignment horizontal="center" vertical="center"/>
    </xf>
    <xf numFmtId="0" fontId="2" fillId="4" borderId="0" xfId="0" applyFont="1" applyFill="1" applyBorder="1" applyAlignment="1">
      <alignment horizontal="left"/>
    </xf>
    <xf numFmtId="0" fontId="0" fillId="4" borderId="0" xfId="0" applyFont="1" applyFill="1" applyBorder="1" applyAlignment="1">
      <alignment horizontal="left"/>
    </xf>
    <xf numFmtId="0" fontId="0" fillId="4" borderId="0" xfId="0" applyFont="1" applyFill="1" applyBorder="1" applyAlignment="1"/>
    <xf numFmtId="0" fontId="2" fillId="4" borderId="0" xfId="0" applyFont="1" applyFill="1" applyBorder="1" applyAlignment="1"/>
    <xf numFmtId="0" fontId="38" fillId="4" borderId="0" xfId="0" applyFont="1" applyFill="1" applyBorder="1"/>
    <xf numFmtId="0" fontId="44" fillId="4" borderId="0" xfId="0" applyFont="1" applyFill="1" applyBorder="1" applyAlignment="1">
      <alignment horizontal="left"/>
    </xf>
    <xf numFmtId="0" fontId="46" fillId="4" borderId="0" xfId="0" applyFont="1" applyFill="1" applyBorder="1" applyAlignment="1">
      <alignment horizontal="left" vertical="center"/>
    </xf>
    <xf numFmtId="0" fontId="47" fillId="4" borderId="0" xfId="0" applyFont="1" applyFill="1" applyBorder="1" applyAlignment="1">
      <alignment horizontal="left"/>
    </xf>
    <xf numFmtId="0" fontId="49" fillId="4" borderId="0" xfId="0" applyFont="1" applyFill="1" applyBorder="1" applyAlignment="1">
      <alignment horizontal="left" vertical="center"/>
    </xf>
    <xf numFmtId="0" fontId="43" fillId="17" borderId="22" xfId="0" applyFont="1" applyFill="1" applyBorder="1" applyAlignment="1">
      <alignment horizontal="left" vertical="center"/>
    </xf>
    <xf numFmtId="0" fontId="2" fillId="17" borderId="23" xfId="0" applyFont="1" applyFill="1" applyBorder="1" applyAlignment="1">
      <alignment horizontal="right"/>
    </xf>
    <xf numFmtId="0" fontId="46" fillId="17" borderId="23" xfId="0" applyFont="1" applyFill="1" applyBorder="1" applyAlignment="1">
      <alignment horizontal="left" vertical="center"/>
    </xf>
    <xf numFmtId="0" fontId="2" fillId="17" borderId="23" xfId="0" applyFont="1" applyFill="1" applyBorder="1" applyAlignment="1">
      <alignment horizontal="left"/>
    </xf>
    <xf numFmtId="0" fontId="0" fillId="17" borderId="23" xfId="0" applyFill="1" applyBorder="1"/>
    <xf numFmtId="0" fontId="0" fillId="17" borderId="24" xfId="0" applyFill="1" applyBorder="1"/>
    <xf numFmtId="0" fontId="0" fillId="4" borderId="21" xfId="0" applyFill="1" applyBorder="1"/>
    <xf numFmtId="0" fontId="44" fillId="4" borderId="20" xfId="0" applyFont="1" applyFill="1" applyBorder="1" applyAlignment="1">
      <alignment horizontal="left"/>
    </xf>
    <xf numFmtId="0" fontId="2" fillId="4" borderId="1" xfId="0" applyFont="1" applyFill="1" applyBorder="1" applyAlignment="1">
      <alignment horizontal="right"/>
    </xf>
    <xf numFmtId="0" fontId="2" fillId="4" borderId="1" xfId="0" applyFont="1" applyFill="1" applyBorder="1" applyAlignment="1"/>
    <xf numFmtId="0" fontId="2" fillId="4" borderId="1" xfId="0" applyFont="1" applyFill="1" applyBorder="1" applyAlignment="1">
      <alignment horizontal="left"/>
    </xf>
    <xf numFmtId="0" fontId="0" fillId="4" borderId="19" xfId="0" applyFill="1" applyBorder="1"/>
    <xf numFmtId="0" fontId="0" fillId="4" borderId="18" xfId="0" applyFill="1" applyBorder="1"/>
    <xf numFmtId="0" fontId="41" fillId="19" borderId="0" xfId="0" applyFont="1" applyFill="1"/>
    <xf numFmtId="0" fontId="48" fillId="4" borderId="0" xfId="0" applyFont="1" applyFill="1"/>
    <xf numFmtId="0" fontId="27" fillId="4" borderId="0" xfId="0" applyFont="1" applyFill="1"/>
    <xf numFmtId="0" fontId="43" fillId="18" borderId="8" xfId="0" applyFont="1" applyFill="1" applyBorder="1" applyAlignment="1">
      <alignment vertical="center"/>
    </xf>
    <xf numFmtId="0" fontId="0" fillId="18" borderId="9" xfId="0" applyFill="1" applyBorder="1" applyAlignment="1"/>
    <xf numFmtId="0" fontId="0" fillId="18" borderId="10" xfId="0" applyFill="1" applyBorder="1" applyAlignment="1"/>
    <xf numFmtId="0" fontId="45" fillId="4" borderId="18" xfId="0" applyFont="1" applyFill="1" applyBorder="1" applyAlignment="1">
      <alignment horizontal="left"/>
    </xf>
    <xf numFmtId="0" fontId="47" fillId="4" borderId="0" xfId="0" applyFont="1" applyFill="1" applyBorder="1"/>
    <xf numFmtId="0" fontId="0" fillId="4" borderId="0" xfId="0" applyFill="1" applyBorder="1" applyAlignment="1">
      <alignment vertical="top"/>
    </xf>
    <xf numFmtId="0" fontId="0" fillId="4" borderId="0" xfId="0" applyFill="1" applyBorder="1" applyAlignment="1">
      <alignment vertical="top" wrapText="1"/>
    </xf>
    <xf numFmtId="0" fontId="0" fillId="0" borderId="0" xfId="0" applyAlignment="1">
      <alignment horizontal="center" vertical="center"/>
    </xf>
    <xf numFmtId="0" fontId="0" fillId="4" borderId="0" xfId="0" applyFill="1" applyAlignment="1">
      <alignment horizontal="center" vertical="center"/>
    </xf>
    <xf numFmtId="0" fontId="0" fillId="4" borderId="20" xfId="0" applyFill="1" applyBorder="1" applyAlignment="1"/>
    <xf numFmtId="0" fontId="43" fillId="17" borderId="22" xfId="0" applyFont="1" applyFill="1" applyBorder="1"/>
    <xf numFmtId="0" fontId="0" fillId="4" borderId="0" xfId="0" applyFill="1" applyBorder="1" applyAlignment="1"/>
    <xf numFmtId="0" fontId="0" fillId="4" borderId="23" xfId="0" applyFill="1" applyBorder="1"/>
    <xf numFmtId="0" fontId="0" fillId="4" borderId="22" xfId="0" applyFill="1" applyBorder="1"/>
    <xf numFmtId="0" fontId="0" fillId="4" borderId="24" xfId="0" applyFill="1" applyBorder="1"/>
    <xf numFmtId="0" fontId="0" fillId="4" borderId="0" xfId="0" applyFont="1" applyFill="1" applyBorder="1"/>
    <xf numFmtId="0" fontId="0" fillId="17" borderId="24" xfId="0" applyFont="1" applyFill="1" applyBorder="1"/>
    <xf numFmtId="0" fontId="0" fillId="4" borderId="0" xfId="0" applyFill="1" applyAlignment="1">
      <alignment vertical="top"/>
    </xf>
    <xf numFmtId="0" fontId="8" fillId="4" borderId="22" xfId="0" applyFont="1" applyFill="1" applyBorder="1" applyAlignment="1">
      <alignment vertical="top"/>
    </xf>
    <xf numFmtId="0" fontId="8" fillId="4" borderId="24" xfId="0" applyFont="1" applyFill="1" applyBorder="1" applyAlignment="1">
      <alignment vertical="top"/>
    </xf>
    <xf numFmtId="0" fontId="20" fillId="4" borderId="0" xfId="0" applyFont="1" applyFill="1" applyBorder="1" applyAlignment="1"/>
    <xf numFmtId="0" fontId="20" fillId="4" borderId="0" xfId="0" applyFont="1" applyFill="1" applyBorder="1"/>
    <xf numFmtId="0" fontId="8" fillId="4" borderId="0" xfId="0" applyFont="1" applyFill="1" applyBorder="1" applyAlignment="1">
      <alignment wrapText="1"/>
    </xf>
    <xf numFmtId="0" fontId="20" fillId="4" borderId="0" xfId="0" applyFont="1" applyFill="1" applyBorder="1" applyAlignment="1">
      <alignment horizontal="left" indent="1"/>
    </xf>
    <xf numFmtId="0" fontId="8" fillId="4" borderId="0" xfId="0" applyFont="1" applyFill="1"/>
    <xf numFmtId="0" fontId="8" fillId="4" borderId="0" xfId="0" applyFont="1" applyFill="1" applyBorder="1"/>
    <xf numFmtId="0" fontId="0" fillId="18" borderId="8" xfId="0" applyFill="1" applyBorder="1"/>
    <xf numFmtId="0" fontId="0" fillId="18" borderId="10" xfId="0" applyFill="1" applyBorder="1"/>
    <xf numFmtId="0" fontId="0" fillId="4" borderId="0" xfId="0" applyFill="1" applyAlignment="1">
      <alignment horizontal="center"/>
    </xf>
    <xf numFmtId="0" fontId="0" fillId="4" borderId="0" xfId="0" applyFill="1" applyBorder="1" applyAlignment="1">
      <alignment vertical="center" wrapText="1"/>
    </xf>
    <xf numFmtId="0" fontId="47" fillId="4" borderId="0" xfId="0" applyFont="1" applyFill="1" applyAlignment="1">
      <alignment horizontal="center" vertical="center"/>
    </xf>
    <xf numFmtId="0" fontId="47" fillId="0" borderId="0" xfId="0" applyFont="1" applyAlignment="1">
      <alignment horizontal="center" vertical="center"/>
    </xf>
    <xf numFmtId="0" fontId="47" fillId="4" borderId="16" xfId="0" applyFont="1" applyFill="1" applyBorder="1" applyAlignment="1">
      <alignment horizontal="center" vertical="center"/>
    </xf>
    <xf numFmtId="0" fontId="47" fillId="4" borderId="0" xfId="0" applyFont="1" applyFill="1" applyBorder="1" applyAlignment="1">
      <alignment horizontal="center" vertical="center" wrapText="1"/>
    </xf>
    <xf numFmtId="0" fontId="47" fillId="0" borderId="0" xfId="0" applyFont="1" applyAlignment="1">
      <alignment horizontal="center" vertical="center" wrapText="1"/>
    </xf>
    <xf numFmtId="0" fontId="47" fillId="0" borderId="14" xfId="0" applyFont="1" applyBorder="1" applyAlignment="1">
      <alignment horizontal="center" vertical="center" wrapText="1"/>
    </xf>
    <xf numFmtId="0" fontId="50" fillId="17" borderId="2"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4" xfId="0" applyFont="1" applyFill="1" applyBorder="1" applyAlignment="1">
      <alignment horizontal="center" vertical="center" wrapText="1"/>
    </xf>
    <xf numFmtId="0" fontId="40" fillId="17" borderId="16" xfId="0" applyFont="1" applyFill="1" applyBorder="1" applyAlignment="1">
      <alignment horizontal="center" vertical="center" wrapText="1"/>
    </xf>
    <xf numFmtId="0" fontId="40" fillId="17" borderId="0" xfId="0" applyFont="1" applyFill="1" applyAlignment="1">
      <alignment horizontal="center" vertical="center" wrapText="1"/>
    </xf>
    <xf numFmtId="0" fontId="40" fillId="17" borderId="14" xfId="0" applyFont="1" applyFill="1" applyBorder="1" applyAlignment="1">
      <alignment horizontal="center" vertical="center" wrapText="1"/>
    </xf>
    <xf numFmtId="0" fontId="40" fillId="17" borderId="5"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8" fillId="4" borderId="22" xfId="0" applyFont="1" applyFill="1" applyBorder="1" applyAlignment="1">
      <alignment horizontal="center" vertical="top"/>
    </xf>
    <xf numFmtId="0" fontId="8" fillId="4" borderId="24" xfId="0" applyFont="1" applyFill="1" applyBorder="1" applyAlignment="1">
      <alignment horizontal="center" vertical="top"/>
    </xf>
    <xf numFmtId="0" fontId="20" fillId="4" borderId="22" xfId="0" applyFont="1" applyFill="1" applyBorder="1" applyAlignment="1">
      <alignment horizontal="center" vertical="center"/>
    </xf>
    <xf numFmtId="0" fontId="20" fillId="4" borderId="24" xfId="0" applyFont="1" applyFill="1" applyBorder="1" applyAlignment="1">
      <alignment horizontal="center" vertical="center"/>
    </xf>
    <xf numFmtId="0" fontId="20" fillId="0" borderId="24" xfId="0" applyFont="1" applyBorder="1" applyAlignment="1">
      <alignment horizontal="center" vertical="center"/>
    </xf>
    <xf numFmtId="0" fontId="20" fillId="4" borderId="22" xfId="0" applyFont="1" applyFill="1" applyBorder="1" applyAlignment="1">
      <alignment horizontal="center" vertical="center" wrapText="1"/>
    </xf>
    <xf numFmtId="0" fontId="20" fillId="0" borderId="24" xfId="0" applyFont="1" applyBorder="1" applyAlignment="1">
      <alignment horizontal="center" vertical="center" wrapText="1"/>
    </xf>
    <xf numFmtId="0" fontId="20" fillId="4" borderId="23" xfId="0" applyFont="1" applyFill="1" applyBorder="1" applyAlignment="1">
      <alignment horizontal="center" vertical="center"/>
    </xf>
    <xf numFmtId="0" fontId="0" fillId="4" borderId="22" xfId="0" applyFill="1" applyBorder="1" applyAlignment="1">
      <alignment vertical="top" wrapText="1"/>
    </xf>
    <xf numFmtId="0" fontId="0" fillId="4" borderId="23" xfId="0" applyFill="1" applyBorder="1" applyAlignment="1">
      <alignment vertical="top" wrapText="1"/>
    </xf>
    <xf numFmtId="0" fontId="0" fillId="4" borderId="24" xfId="0" applyFill="1" applyBorder="1" applyAlignment="1">
      <alignment vertical="top" wrapText="1"/>
    </xf>
    <xf numFmtId="0" fontId="0" fillId="4" borderId="18" xfId="0" applyFill="1" applyBorder="1" applyAlignment="1">
      <alignment vertical="top" wrapText="1"/>
    </xf>
    <xf numFmtId="0" fontId="0" fillId="4" borderId="1" xfId="0" applyFill="1" applyBorder="1" applyAlignment="1">
      <alignment vertical="top" wrapText="1"/>
    </xf>
    <xf numFmtId="0" fontId="0" fillId="4" borderId="19" xfId="0" applyFill="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10" fillId="0" borderId="2" xfId="3" applyFont="1" applyBorder="1" applyAlignment="1" applyProtection="1">
      <alignment horizontal="center" vertical="center"/>
    </xf>
    <xf numFmtId="0" fontId="9" fillId="0" borderId="3" xfId="3" applyBorder="1" applyAlignment="1"/>
    <xf numFmtId="0" fontId="9" fillId="0" borderId="4" xfId="3" applyBorder="1" applyAlignment="1"/>
    <xf numFmtId="0" fontId="9" fillId="0" borderId="5" xfId="3" applyBorder="1" applyAlignment="1"/>
    <xf numFmtId="0" fontId="9" fillId="0" borderId="6" xfId="3" applyBorder="1" applyAlignment="1"/>
    <xf numFmtId="0" fontId="9" fillId="0" borderId="7" xfId="3" applyBorder="1" applyAlignment="1"/>
    <xf numFmtId="0" fontId="11" fillId="13" borderId="8" xfId="3" applyFont="1" applyFill="1" applyBorder="1" applyAlignment="1" applyProtection="1">
      <alignment horizontal="center" vertical="center" wrapText="1"/>
    </xf>
    <xf numFmtId="0" fontId="11" fillId="13" borderId="9" xfId="3" applyFont="1" applyFill="1" applyBorder="1" applyAlignment="1" applyProtection="1">
      <alignment horizontal="center" vertical="center" wrapText="1"/>
    </xf>
    <xf numFmtId="0" fontId="11" fillId="13" borderId="10" xfId="3" applyFont="1" applyFill="1" applyBorder="1" applyAlignment="1" applyProtection="1">
      <alignment horizontal="center" vertical="center" wrapText="1"/>
    </xf>
    <xf numFmtId="0" fontId="12" fillId="0" borderId="8" xfId="3" applyFont="1" applyBorder="1" applyAlignment="1" applyProtection="1">
      <alignment vertical="center" wrapText="1"/>
    </xf>
    <xf numFmtId="0" fontId="12" fillId="0" borderId="9" xfId="3" applyFont="1" applyBorder="1" applyAlignment="1" applyProtection="1">
      <alignment vertical="center" wrapText="1"/>
    </xf>
    <xf numFmtId="0" fontId="12" fillId="0" borderId="10" xfId="3" applyFont="1" applyBorder="1" applyAlignment="1" applyProtection="1">
      <alignment vertical="center" wrapText="1"/>
    </xf>
    <xf numFmtId="0" fontId="12" fillId="0" borderId="12" xfId="3" applyFont="1" applyBorder="1" applyAlignment="1" applyProtection="1">
      <alignment horizontal="center" vertical="center" textRotation="45"/>
    </xf>
    <xf numFmtId="0" fontId="12" fillId="0" borderId="13" xfId="3" applyFont="1" applyBorder="1" applyAlignment="1" applyProtection="1">
      <alignment horizontal="center" vertical="center" textRotation="45"/>
    </xf>
    <xf numFmtId="0" fontId="12" fillId="0" borderId="15" xfId="3" applyFont="1" applyBorder="1" applyAlignment="1" applyProtection="1">
      <alignment horizontal="center" vertical="center" textRotation="45"/>
    </xf>
    <xf numFmtId="0" fontId="12" fillId="0" borderId="3" xfId="3" applyFont="1" applyBorder="1" applyAlignment="1" applyProtection="1">
      <alignment horizontal="left" vertical="center"/>
    </xf>
    <xf numFmtId="0" fontId="9" fillId="0" borderId="3" xfId="3" applyBorder="1" applyAlignment="1">
      <alignment vertical="center"/>
    </xf>
    <xf numFmtId="0" fontId="9" fillId="0" borderId="4" xfId="3" applyBorder="1" applyAlignment="1">
      <alignment vertical="center"/>
    </xf>
    <xf numFmtId="0" fontId="9" fillId="0" borderId="0" xfId="3" applyBorder="1" applyAlignment="1" applyProtection="1">
      <alignment horizontal="left" vertical="center"/>
    </xf>
    <xf numFmtId="0" fontId="9" fillId="0" borderId="0" xfId="3" applyAlignment="1">
      <alignment vertical="center"/>
    </xf>
    <xf numFmtId="0" fontId="9" fillId="0" borderId="14" xfId="3" applyBorder="1" applyAlignment="1">
      <alignment vertical="center"/>
    </xf>
    <xf numFmtId="0" fontId="11" fillId="0" borderId="6" xfId="3" applyFont="1" applyBorder="1" applyAlignment="1" applyProtection="1">
      <alignment horizontal="right" vertical="center"/>
    </xf>
    <xf numFmtId="0" fontId="9" fillId="0" borderId="5" xfId="3" applyBorder="1" applyAlignment="1" applyProtection="1">
      <alignment horizontal="left" vertical="center"/>
    </xf>
    <xf numFmtId="0" fontId="9" fillId="0" borderId="6" xfId="3" applyBorder="1" applyAlignment="1">
      <alignment vertical="center"/>
    </xf>
    <xf numFmtId="0" fontId="9" fillId="0" borderId="7" xfId="3" applyBorder="1" applyAlignment="1">
      <alignment vertical="center"/>
    </xf>
    <xf numFmtId="0" fontId="12" fillId="0" borderId="12" xfId="3" applyFont="1" applyFill="1" applyBorder="1" applyAlignment="1" applyProtection="1">
      <alignment horizontal="center" vertical="center" textRotation="45"/>
    </xf>
    <xf numFmtId="0" fontId="12" fillId="0" borderId="13" xfId="3" applyFont="1" applyFill="1" applyBorder="1" applyAlignment="1" applyProtection="1">
      <alignment horizontal="center" vertical="center" textRotation="45"/>
    </xf>
    <xf numFmtId="0" fontId="12" fillId="0" borderId="15" xfId="3" applyFont="1" applyFill="1" applyBorder="1" applyAlignment="1" applyProtection="1">
      <alignment horizontal="center" vertical="center" textRotation="45"/>
    </xf>
    <xf numFmtId="0" fontId="12" fillId="0" borderId="16" xfId="3" applyFont="1" applyBorder="1" applyAlignment="1" applyProtection="1">
      <alignment horizontal="left" vertical="center"/>
    </xf>
    <xf numFmtId="0" fontId="9" fillId="0" borderId="0" xfId="3" applyBorder="1" applyAlignment="1">
      <alignment vertical="center"/>
    </xf>
    <xf numFmtId="0" fontId="16" fillId="0" borderId="0" xfId="3" applyFont="1" applyBorder="1" applyAlignment="1" applyProtection="1">
      <alignment horizontal="right" vertical="center"/>
    </xf>
    <xf numFmtId="0" fontId="9" fillId="0" borderId="16" xfId="3" applyBorder="1" applyAlignment="1" applyProtection="1">
      <alignment horizontal="left" vertical="center"/>
    </xf>
    <xf numFmtId="3" fontId="9" fillId="0" borderId="5" xfId="3" applyNumberFormat="1" applyBorder="1" applyAlignment="1" applyProtection="1">
      <alignment horizontal="center" vertical="center"/>
    </xf>
    <xf numFmtId="0" fontId="9" fillId="0" borderId="6" xfId="3" applyBorder="1" applyAlignment="1" applyProtection="1">
      <alignment horizontal="center" vertical="center"/>
    </xf>
    <xf numFmtId="0" fontId="9" fillId="0" borderId="0" xfId="3" applyAlignment="1" applyProtection="1">
      <alignment horizontal="left"/>
      <protection locked="0"/>
    </xf>
    <xf numFmtId="0" fontId="18" fillId="0" borderId="0" xfId="6" applyAlignment="1" applyProtection="1">
      <alignment horizontal="left"/>
      <protection locked="0"/>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0" xfId="0" applyFont="1" applyFill="1" applyAlignment="1">
      <alignment horizontal="right"/>
    </xf>
    <xf numFmtId="0" fontId="2" fillId="8" borderId="0" xfId="0" applyFont="1" applyFill="1" applyAlignment="1">
      <alignment horizontal="right"/>
    </xf>
    <xf numFmtId="0" fontId="2" fillId="8" borderId="0" xfId="0" applyFont="1" applyFill="1" applyAlignment="1">
      <alignment horizontal="left"/>
    </xf>
    <xf numFmtId="0" fontId="2" fillId="10" borderId="0" xfId="0" applyFont="1" applyFill="1" applyAlignment="1">
      <alignment horizontal="center"/>
    </xf>
    <xf numFmtId="0" fontId="2" fillId="11" borderId="0" xfId="0" applyFont="1" applyFill="1" applyAlignment="1">
      <alignment horizontal="center"/>
    </xf>
    <xf numFmtId="0" fontId="2" fillId="12" borderId="0" xfId="0" applyFont="1" applyFill="1" applyAlignment="1">
      <alignment horizontal="center"/>
    </xf>
  </cellXfs>
  <cellStyles count="87">
    <cellStyle name="Comma" xfId="1" builtinId="3"/>
    <cellStyle name="Currency" xfId="2" builtinId="4"/>
    <cellStyle name="Currency 2" xfId="4"/>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Hyperlink" xfId="6" builtinId="8"/>
    <cellStyle name="Normal" xfId="0" builtinId="0"/>
    <cellStyle name="Normal 2" xfId="3"/>
    <cellStyle name="Percent" xfId="7" builtinId="5"/>
    <cellStyle name="Percent 2" xfId="5"/>
  </cellStyles>
  <dxfs count="23">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1">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9254B4A-647D-4BB1-8031-9D9BB9614E95}" type="doc">
      <dgm:prSet loTypeId="urn:microsoft.com/office/officeart/2005/8/layout/funnel1" loCatId="relationship" qsTypeId="urn:microsoft.com/office/officeart/2005/8/quickstyle/simple1" qsCatId="simple" csTypeId="urn:microsoft.com/office/officeart/2005/8/colors/accent1_2#1" csCatId="accent1" phldr="1"/>
      <dgm:spPr/>
      <dgm:t>
        <a:bodyPr/>
        <a:lstStyle/>
        <a:p>
          <a:endParaRPr lang="en-US"/>
        </a:p>
      </dgm:t>
    </dgm:pt>
    <dgm:pt modelId="{C02B2CF7-1DF5-4C5B-A87D-A86813E32726}">
      <dgm:prSet phldrT="[Text]"/>
      <dgm:spPr>
        <a:solidFill>
          <a:srgbClr val="7030A0"/>
        </a:solidFill>
      </dgm:spPr>
      <dgm:t>
        <a:bodyPr/>
        <a:lstStyle/>
        <a:p>
          <a:r>
            <a:rPr lang="en-US"/>
            <a:t>Visitors</a:t>
          </a:r>
        </a:p>
      </dgm:t>
    </dgm:pt>
    <dgm:pt modelId="{6C2676B9-7879-409C-B5EC-5974F55BFE52}" type="parTrans" cxnId="{91E306D9-704F-44EC-B46A-70C3FE1FFA51}">
      <dgm:prSet/>
      <dgm:spPr/>
      <dgm:t>
        <a:bodyPr/>
        <a:lstStyle/>
        <a:p>
          <a:endParaRPr lang="en-US"/>
        </a:p>
      </dgm:t>
    </dgm:pt>
    <dgm:pt modelId="{CCBA89D1-4BE6-4BB4-937A-2BF1EDBFFD4D}" type="sibTrans" cxnId="{91E306D9-704F-44EC-B46A-70C3FE1FFA51}">
      <dgm:prSet/>
      <dgm:spPr/>
      <dgm:t>
        <a:bodyPr/>
        <a:lstStyle/>
        <a:p>
          <a:endParaRPr lang="en-US"/>
        </a:p>
      </dgm:t>
    </dgm:pt>
    <dgm:pt modelId="{3DAD49B8-2546-4CCB-B3F7-C4A4726A6464}">
      <dgm:prSet phldrT="[Text]"/>
      <dgm:spPr>
        <a:solidFill>
          <a:srgbClr val="FFFF00"/>
        </a:solidFill>
      </dgm:spPr>
      <dgm:t>
        <a:bodyPr/>
        <a:lstStyle/>
        <a:p>
          <a:r>
            <a:rPr lang="en-US">
              <a:solidFill>
                <a:srgbClr val="FF0000"/>
              </a:solidFill>
            </a:rPr>
            <a:t>Leads</a:t>
          </a:r>
        </a:p>
      </dgm:t>
    </dgm:pt>
    <dgm:pt modelId="{BA21E175-89C9-4ED8-86EB-B18222C87652}" type="parTrans" cxnId="{D11330F4-CC29-43DA-8956-E90D395AFD40}">
      <dgm:prSet/>
      <dgm:spPr/>
      <dgm:t>
        <a:bodyPr/>
        <a:lstStyle/>
        <a:p>
          <a:endParaRPr lang="en-US"/>
        </a:p>
      </dgm:t>
    </dgm:pt>
    <dgm:pt modelId="{2BE53E49-3721-4D7D-A122-FE39BD7199CB}" type="sibTrans" cxnId="{D11330F4-CC29-43DA-8956-E90D395AFD40}">
      <dgm:prSet/>
      <dgm:spPr/>
      <dgm:t>
        <a:bodyPr/>
        <a:lstStyle/>
        <a:p>
          <a:endParaRPr lang="en-US"/>
        </a:p>
      </dgm:t>
    </dgm:pt>
    <dgm:pt modelId="{7BCF701A-C342-46BF-A153-856EBFCF65E3}">
      <dgm:prSet phldrT="[Text]"/>
      <dgm:spPr>
        <a:solidFill>
          <a:srgbClr val="92D050"/>
        </a:solidFill>
      </dgm:spPr>
      <dgm:t>
        <a:bodyPr/>
        <a:lstStyle/>
        <a:p>
          <a:r>
            <a:rPr lang="en-US">
              <a:solidFill>
                <a:sysClr val="windowText" lastClr="000000"/>
              </a:solidFill>
            </a:rPr>
            <a:t>Customers</a:t>
          </a:r>
        </a:p>
      </dgm:t>
    </dgm:pt>
    <dgm:pt modelId="{20FD4CCD-85F4-4212-88F4-0F338530AA70}" type="parTrans" cxnId="{ABAF7BF8-BE76-4BED-BB7F-1F1A67510803}">
      <dgm:prSet/>
      <dgm:spPr/>
      <dgm:t>
        <a:bodyPr/>
        <a:lstStyle/>
        <a:p>
          <a:endParaRPr lang="en-US"/>
        </a:p>
      </dgm:t>
    </dgm:pt>
    <dgm:pt modelId="{8908A0ED-5DB5-403C-BB8E-045D39278A4A}" type="sibTrans" cxnId="{ABAF7BF8-BE76-4BED-BB7F-1F1A67510803}">
      <dgm:prSet/>
      <dgm:spPr/>
      <dgm:t>
        <a:bodyPr/>
        <a:lstStyle/>
        <a:p>
          <a:endParaRPr lang="en-US"/>
        </a:p>
      </dgm:t>
    </dgm:pt>
    <dgm:pt modelId="{A4A7ACC2-A6AD-4496-86AE-3FE86218E75B}">
      <dgm:prSet phldrT="[Text]"/>
      <dgm:spPr/>
      <dgm:t>
        <a:bodyPr/>
        <a:lstStyle/>
        <a:p>
          <a:r>
            <a:rPr lang="en-US"/>
            <a:t>New Monthly Revenue</a:t>
          </a:r>
        </a:p>
      </dgm:t>
    </dgm:pt>
    <dgm:pt modelId="{4478B7B7-3E78-4500-AA2D-6E8C0967B0B3}" type="parTrans" cxnId="{30F6D9E5-039C-424F-8EA9-0D5E72B52E20}">
      <dgm:prSet/>
      <dgm:spPr/>
      <dgm:t>
        <a:bodyPr/>
        <a:lstStyle/>
        <a:p>
          <a:endParaRPr lang="en-US"/>
        </a:p>
      </dgm:t>
    </dgm:pt>
    <dgm:pt modelId="{E0964558-4C1F-48B2-B6DC-70745C130A78}" type="sibTrans" cxnId="{30F6D9E5-039C-424F-8EA9-0D5E72B52E20}">
      <dgm:prSet/>
      <dgm:spPr/>
      <dgm:t>
        <a:bodyPr/>
        <a:lstStyle/>
        <a:p>
          <a:endParaRPr lang="en-US"/>
        </a:p>
      </dgm:t>
    </dgm:pt>
    <dgm:pt modelId="{E2C6B3D4-6DA9-4FB6-9930-AA48EAEB4168}" type="pres">
      <dgm:prSet presAssocID="{99254B4A-647D-4BB1-8031-9D9BB9614E95}" presName="Name0" presStyleCnt="0">
        <dgm:presLayoutVars>
          <dgm:chMax val="4"/>
          <dgm:resizeHandles val="exact"/>
        </dgm:presLayoutVars>
      </dgm:prSet>
      <dgm:spPr/>
      <dgm:t>
        <a:bodyPr/>
        <a:lstStyle/>
        <a:p>
          <a:endParaRPr lang="en-US"/>
        </a:p>
      </dgm:t>
    </dgm:pt>
    <dgm:pt modelId="{B1F4AE27-FC8E-446F-9B7A-4E39BCC9ADE1}" type="pres">
      <dgm:prSet presAssocID="{99254B4A-647D-4BB1-8031-9D9BB9614E95}" presName="ellipse" presStyleLbl="trBgShp" presStyleIdx="0" presStyleCnt="1"/>
      <dgm:spPr/>
    </dgm:pt>
    <dgm:pt modelId="{9854F6BD-1BDC-4E50-A425-3D345F6480C4}" type="pres">
      <dgm:prSet presAssocID="{99254B4A-647D-4BB1-8031-9D9BB9614E95}" presName="arrow1" presStyleLbl="fgShp" presStyleIdx="0" presStyleCnt="1" custScaleY="147590" custLinFactNeighborY="38251"/>
      <dgm:spPr>
        <a:solidFill>
          <a:srgbClr val="FF0000"/>
        </a:solidFill>
      </dgm:spPr>
    </dgm:pt>
    <dgm:pt modelId="{BEE7A6C2-B5DF-462C-A117-5B5180DE1FA7}" type="pres">
      <dgm:prSet presAssocID="{99254B4A-647D-4BB1-8031-9D9BB9614E95}" presName="rectangle" presStyleLbl="revTx" presStyleIdx="0" presStyleCnt="1" custLinFactNeighborX="364" custLinFactNeighborY="21858">
        <dgm:presLayoutVars>
          <dgm:bulletEnabled val="1"/>
        </dgm:presLayoutVars>
      </dgm:prSet>
      <dgm:spPr/>
      <dgm:t>
        <a:bodyPr/>
        <a:lstStyle/>
        <a:p>
          <a:endParaRPr lang="en-US"/>
        </a:p>
      </dgm:t>
    </dgm:pt>
    <dgm:pt modelId="{773D32F3-AC6D-4925-8D05-A6DFF00833DD}" type="pres">
      <dgm:prSet presAssocID="{3DAD49B8-2546-4CCB-B3F7-C4A4726A6464}" presName="item1" presStyleLbl="node1" presStyleIdx="0" presStyleCnt="3">
        <dgm:presLayoutVars>
          <dgm:bulletEnabled val="1"/>
        </dgm:presLayoutVars>
      </dgm:prSet>
      <dgm:spPr/>
      <dgm:t>
        <a:bodyPr/>
        <a:lstStyle/>
        <a:p>
          <a:endParaRPr lang="en-US"/>
        </a:p>
      </dgm:t>
    </dgm:pt>
    <dgm:pt modelId="{CBF5BBE9-0BE2-4148-AC8A-1492D5345691}" type="pres">
      <dgm:prSet presAssocID="{7BCF701A-C342-46BF-A153-856EBFCF65E3}" presName="item2" presStyleLbl="node1" presStyleIdx="1" presStyleCnt="3">
        <dgm:presLayoutVars>
          <dgm:bulletEnabled val="1"/>
        </dgm:presLayoutVars>
      </dgm:prSet>
      <dgm:spPr/>
      <dgm:t>
        <a:bodyPr/>
        <a:lstStyle/>
        <a:p>
          <a:endParaRPr lang="en-US"/>
        </a:p>
      </dgm:t>
    </dgm:pt>
    <dgm:pt modelId="{7752B6F5-DCB5-4678-A67C-7887E0C9EE6A}" type="pres">
      <dgm:prSet presAssocID="{A4A7ACC2-A6AD-4496-86AE-3FE86218E75B}" presName="item3" presStyleLbl="node1" presStyleIdx="2" presStyleCnt="3">
        <dgm:presLayoutVars>
          <dgm:bulletEnabled val="1"/>
        </dgm:presLayoutVars>
      </dgm:prSet>
      <dgm:spPr/>
      <dgm:t>
        <a:bodyPr/>
        <a:lstStyle/>
        <a:p>
          <a:endParaRPr lang="en-US"/>
        </a:p>
      </dgm:t>
    </dgm:pt>
    <dgm:pt modelId="{4F450DF6-959D-45E7-9619-B8E738CA08B8}" type="pres">
      <dgm:prSet presAssocID="{99254B4A-647D-4BB1-8031-9D9BB9614E95}" presName="funnel" presStyleLbl="trAlignAcc1" presStyleIdx="0" presStyleCnt="1" custScaleY="107653"/>
      <dgm:spPr/>
    </dgm:pt>
  </dgm:ptLst>
  <dgm:cxnLst>
    <dgm:cxn modelId="{0E4C4A2B-554A-4052-BAF7-A6C37F173017}" type="presOf" srcId="{A4A7ACC2-A6AD-4496-86AE-3FE86218E75B}" destId="{BEE7A6C2-B5DF-462C-A117-5B5180DE1FA7}" srcOrd="0" destOrd="0" presId="urn:microsoft.com/office/officeart/2005/8/layout/funnel1"/>
    <dgm:cxn modelId="{30F6D9E5-039C-424F-8EA9-0D5E72B52E20}" srcId="{99254B4A-647D-4BB1-8031-9D9BB9614E95}" destId="{A4A7ACC2-A6AD-4496-86AE-3FE86218E75B}" srcOrd="3" destOrd="0" parTransId="{4478B7B7-3E78-4500-AA2D-6E8C0967B0B3}" sibTransId="{E0964558-4C1F-48B2-B6DC-70745C130A78}"/>
    <dgm:cxn modelId="{AF1C5990-887C-4340-B542-61ECA7B26684}" type="presOf" srcId="{99254B4A-647D-4BB1-8031-9D9BB9614E95}" destId="{E2C6B3D4-6DA9-4FB6-9930-AA48EAEB4168}" srcOrd="0" destOrd="0" presId="urn:microsoft.com/office/officeart/2005/8/layout/funnel1"/>
    <dgm:cxn modelId="{D11330F4-CC29-43DA-8956-E90D395AFD40}" srcId="{99254B4A-647D-4BB1-8031-9D9BB9614E95}" destId="{3DAD49B8-2546-4CCB-B3F7-C4A4726A6464}" srcOrd="1" destOrd="0" parTransId="{BA21E175-89C9-4ED8-86EB-B18222C87652}" sibTransId="{2BE53E49-3721-4D7D-A122-FE39BD7199CB}"/>
    <dgm:cxn modelId="{B09F5715-6F1B-49C5-B42F-A07C33FAE8F1}" type="presOf" srcId="{3DAD49B8-2546-4CCB-B3F7-C4A4726A6464}" destId="{CBF5BBE9-0BE2-4148-AC8A-1492D5345691}" srcOrd="0" destOrd="0" presId="urn:microsoft.com/office/officeart/2005/8/layout/funnel1"/>
    <dgm:cxn modelId="{ABAF7BF8-BE76-4BED-BB7F-1F1A67510803}" srcId="{99254B4A-647D-4BB1-8031-9D9BB9614E95}" destId="{7BCF701A-C342-46BF-A153-856EBFCF65E3}" srcOrd="2" destOrd="0" parTransId="{20FD4CCD-85F4-4212-88F4-0F338530AA70}" sibTransId="{8908A0ED-5DB5-403C-BB8E-045D39278A4A}"/>
    <dgm:cxn modelId="{DD6D58F2-3946-49F8-9F95-A9627E022D24}" type="presOf" srcId="{C02B2CF7-1DF5-4C5B-A87D-A86813E32726}" destId="{7752B6F5-DCB5-4678-A67C-7887E0C9EE6A}" srcOrd="0" destOrd="0" presId="urn:microsoft.com/office/officeart/2005/8/layout/funnel1"/>
    <dgm:cxn modelId="{91E306D9-704F-44EC-B46A-70C3FE1FFA51}" srcId="{99254B4A-647D-4BB1-8031-9D9BB9614E95}" destId="{C02B2CF7-1DF5-4C5B-A87D-A86813E32726}" srcOrd="0" destOrd="0" parTransId="{6C2676B9-7879-409C-B5EC-5974F55BFE52}" sibTransId="{CCBA89D1-4BE6-4BB4-937A-2BF1EDBFFD4D}"/>
    <dgm:cxn modelId="{C4B7FF8D-694B-4110-9F17-D2627AF410BD}" type="presOf" srcId="{7BCF701A-C342-46BF-A153-856EBFCF65E3}" destId="{773D32F3-AC6D-4925-8D05-A6DFF00833DD}" srcOrd="0" destOrd="0" presId="urn:microsoft.com/office/officeart/2005/8/layout/funnel1"/>
    <dgm:cxn modelId="{D8E10462-B205-4D5E-97DA-DB8D77617AA2}" type="presParOf" srcId="{E2C6B3D4-6DA9-4FB6-9930-AA48EAEB4168}" destId="{B1F4AE27-FC8E-446F-9B7A-4E39BCC9ADE1}" srcOrd="0" destOrd="0" presId="urn:microsoft.com/office/officeart/2005/8/layout/funnel1"/>
    <dgm:cxn modelId="{E627E044-0F97-4DC6-9B45-47509FF6BF04}" type="presParOf" srcId="{E2C6B3D4-6DA9-4FB6-9930-AA48EAEB4168}" destId="{9854F6BD-1BDC-4E50-A425-3D345F6480C4}" srcOrd="1" destOrd="0" presId="urn:microsoft.com/office/officeart/2005/8/layout/funnel1"/>
    <dgm:cxn modelId="{15CBFB30-8628-407F-B61A-60E3D0866E97}" type="presParOf" srcId="{E2C6B3D4-6DA9-4FB6-9930-AA48EAEB4168}" destId="{BEE7A6C2-B5DF-462C-A117-5B5180DE1FA7}" srcOrd="2" destOrd="0" presId="urn:microsoft.com/office/officeart/2005/8/layout/funnel1"/>
    <dgm:cxn modelId="{03F6E1E1-9A25-4D10-B3CF-32951503DF0A}" type="presParOf" srcId="{E2C6B3D4-6DA9-4FB6-9930-AA48EAEB4168}" destId="{773D32F3-AC6D-4925-8D05-A6DFF00833DD}" srcOrd="3" destOrd="0" presId="urn:microsoft.com/office/officeart/2005/8/layout/funnel1"/>
    <dgm:cxn modelId="{996BE89C-A1F9-49DE-8190-0E03B7B31E49}" type="presParOf" srcId="{E2C6B3D4-6DA9-4FB6-9930-AA48EAEB4168}" destId="{CBF5BBE9-0BE2-4148-AC8A-1492D5345691}" srcOrd="4" destOrd="0" presId="urn:microsoft.com/office/officeart/2005/8/layout/funnel1"/>
    <dgm:cxn modelId="{8F693E4C-8B44-4463-A540-DF80FC0752C6}" type="presParOf" srcId="{E2C6B3D4-6DA9-4FB6-9930-AA48EAEB4168}" destId="{7752B6F5-DCB5-4678-A67C-7887E0C9EE6A}" srcOrd="5" destOrd="0" presId="urn:microsoft.com/office/officeart/2005/8/layout/funnel1"/>
    <dgm:cxn modelId="{3F61BBFD-0738-437C-8302-01F6AA4E9112}" type="presParOf" srcId="{E2C6B3D4-6DA9-4FB6-9930-AA48EAEB4168}" destId="{4F450DF6-959D-45E7-9619-B8E738CA08B8}" srcOrd="6" destOrd="0" presId="urn:microsoft.com/office/officeart/2005/8/layout/funnel1"/>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Tree>
</dsp:drawing>
</file>

<file path=xl/diagrams/layout1.xml><?xml version="1.0" encoding="utf-8"?>
<dgm:layoutDef xmlns:dgm="http://schemas.openxmlformats.org/drawingml/2006/diagram" xmlns:a="http://schemas.openxmlformats.org/drawingml/2006/main" uniqueId="urn:microsoft.com/office/officeart/2005/8/layout/funnel1">
  <dgm:title val=""/>
  <dgm:desc val=""/>
  <dgm:catLst>
    <dgm:cat type="relationship" pri="2000"/>
    <dgm:cat type="process" pri="27000"/>
  </dgm:catLst>
  <dgm:samp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chMax val="4"/>
      <dgm:resizeHandles val="exact"/>
    </dgm:varLst>
    <dgm:alg type="composite">
      <dgm:param type="ar" val="1.25"/>
    </dgm:alg>
    <dgm:shape xmlns:r="http://schemas.openxmlformats.org/officeDocument/2006/relationships" r:blip="">
      <dgm:adjLst/>
    </dgm:shape>
    <dgm:presOf/>
    <dgm:choose name="Name1">
      <dgm:if name="Name2" axis="ch" ptType="node" func="cnt" op="equ" val="2">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w" for="ch" forName="item1" refType="w" fact="0.35"/>
          <dgm:constr type="h" for="ch" forName="item1" refType="w" fact="0.35"/>
          <dgm:constr type="t" for="ch" forName="item1" refType="h" fact="0.05"/>
          <dgm:constr type="l" for="ch" forName="item1" refType="w" fact="0.125"/>
          <dgm:constr type="primFontSz" for="ch" forName="item1" op="equ" val="65"/>
          <dgm:constr type="w" for="ch" forName="funnel" refType="w" fact="0.7"/>
          <dgm:constr type="h" for="ch" forName="funnel" refType="h" fact="0.7"/>
          <dgm:constr type="t" for="ch" forName="funnel"/>
          <dgm:constr type="l" for="ch" forName="funnel"/>
        </dgm:constrLst>
      </dgm:if>
      <dgm:else name="Name3">
        <dgm:constrLst>
          <dgm:constr type="w" for="ch" forName="ellipse" refType="w" fact="0.645"/>
          <dgm:constr type="h" for="ch" forName="ellipse" refType="h" fact="0.28"/>
          <dgm:constr type="t" for="ch" forName="ellipse" refType="w" fact="0.0275"/>
          <dgm:constr type="l" for="ch" forName="ellipse" refType="w" fact="0.0265"/>
          <dgm:constr type="w" for="ch" forName="arrow1" refType="w" fact="0.125"/>
          <dgm:constr type="h" for="ch" forName="arrow1" refType="h" fact="0.1"/>
          <dgm:constr type="t" for="ch" forName="arrow1" refType="h" fact="0.72"/>
          <dgm:constr type="l" for="ch" forName="arrow1" refType="w" fact="0.2875"/>
          <dgm:constr type="w" for="ch" forName="rectangle" refType="w" fact="0.6"/>
          <dgm:constr type="h" for="ch" forName="rectangle" refType="w" refFor="ch" refForName="rectangle" fact="0.25"/>
          <dgm:constr type="t" for="ch" forName="rectangle" refType="h" fact="0.8"/>
          <dgm:constr type="l" for="ch" forName="rectangle" refType="w" fact="0.05"/>
          <dgm:constr type="primFontSz" for="ch" forName="rectangle" val="65"/>
          <dgm:constr type="w" for="ch" forName="item1" refType="w" fact="0.225"/>
          <dgm:constr type="h" for="ch" forName="item1" refType="w" fact="0.225"/>
          <dgm:constr type="t" for="ch" forName="item1" refType="h" fact="0.336"/>
          <dgm:constr type="l" for="ch" forName="item1" refType="w" fact="0.261"/>
          <dgm:constr type="primFontSz" for="ch" forName="item1" val="65"/>
          <dgm:constr type="w" for="ch" forName="item2" refType="w" fact="0.225"/>
          <dgm:constr type="h" for="ch" forName="item2" refType="w" fact="0.225"/>
          <dgm:constr type="t" for="ch" forName="item2" refType="h" fact="0.125"/>
          <dgm:constr type="l" for="ch" forName="item2" refType="w" fact="0.1"/>
          <dgm:constr type="primFontSz" for="ch" forName="item2" refType="primFontSz" refFor="ch" refForName="item1" op="equ"/>
          <dgm:constr type="w" for="ch" forName="item3" refType="w" fact="0.225"/>
          <dgm:constr type="h" for="ch" forName="item3" refType="w" fact="0.225"/>
          <dgm:constr type="t" for="ch" forName="item3" refType="h" fact="0.057"/>
          <dgm:constr type="l" for="ch" forName="item3" refType="w" fact="0.33"/>
          <dgm:constr type="primFontSz" for="ch" forName="item3" refType="primFontSz" refFor="ch" refForName="item1" op="equ"/>
          <dgm:constr type="w" for="ch" forName="funnel" refType="w" fact="0.7"/>
          <dgm:constr type="h" for="ch" forName="funnel" refType="h" fact="0.7"/>
          <dgm:constr type="t" for="ch" forName="funnel"/>
          <dgm:constr type="l" for="ch" forName="funnel"/>
        </dgm:constrLst>
      </dgm:else>
    </dgm:choose>
    <dgm:ruleLst/>
    <dgm:choose name="Name4">
      <dgm:if name="Name5" axis="ch" ptType="node" func="cnt" op="gte" val="1">
        <dgm:layoutNode name="ellipse" styleLbl="trBgShp">
          <dgm:alg type="sp"/>
          <dgm:shape xmlns:r="http://schemas.openxmlformats.org/officeDocument/2006/relationships" type="ellipse" r:blip="">
            <dgm:adjLst/>
          </dgm:shape>
          <dgm:presOf/>
          <dgm:constrLst/>
          <dgm:ruleLst/>
        </dgm:layoutNode>
        <dgm:layoutNode name="arrow1" styleLbl="fgShp">
          <dgm:alg type="sp"/>
          <dgm:shape xmlns:r="http://schemas.openxmlformats.org/officeDocument/2006/relationships" type="downArrow" r:blip="">
            <dgm:adjLst/>
          </dgm:shape>
          <dgm:presOf/>
          <dgm:constrLst/>
          <dgm:ruleLst/>
        </dgm:layoutNode>
        <dgm:layoutNode name="rectangle" styleLbl="revTx">
          <dgm:varLst>
            <dgm:bulletEnabled val="1"/>
          </dgm:varLst>
          <dgm:alg type="tx">
            <dgm:param type="txAnchorHorzCh" val="ctr"/>
          </dgm:alg>
          <dgm:shape xmlns:r="http://schemas.openxmlformats.org/officeDocument/2006/relationships" type="rect" r:blip="">
            <dgm:adjLst/>
          </dgm:shape>
          <dgm:choose name="Name6">
            <dgm:if name="Name7" axis="ch" ptType="node" func="cnt" op="equ" val="1">
              <dgm:presOf axis="ch desOrSelf" ptType="node node" st="1 1" cnt="1 0"/>
            </dgm:if>
            <dgm:if name="Name8" axis="ch" ptType="node" func="cnt" op="equ" val="2">
              <dgm:presOf axis="ch desOrSelf" ptType="node node" st="2 1" cnt="1 0"/>
            </dgm:if>
            <dgm:if name="Name9" axis="ch" ptType="node" func="cnt" op="equ" val="3">
              <dgm:presOf axis="ch desOrSelf" ptType="node node" st="3 1" cnt="1 0"/>
            </dgm:if>
            <dgm:else name="Name10">
              <dgm:presOf axis="ch desOrSelf" ptType="node node" st="4 1" cnt="1 0"/>
            </dgm:else>
          </dgm:choose>
          <dgm:constrLst/>
          <dgm:ruleLst>
            <dgm:rule type="primFontSz" val="5" fact="NaN" max="NaN"/>
          </dgm:ruleLst>
        </dgm:layoutNode>
        <dgm:forEach name="Name11" axis="ch" ptType="node" st="2" cnt="1">
          <dgm:layoutNode name="item1" styleLbl="node1">
            <dgm:varLst>
              <dgm:bulletEnabled val="1"/>
            </dgm:varLst>
            <dgm:alg type="tx">
              <dgm:param type="txAnchorVertCh" val="mid"/>
            </dgm:alg>
            <dgm:shape xmlns:r="http://schemas.openxmlformats.org/officeDocument/2006/relationships" type="ellipse" r:blip="">
              <dgm:adjLst/>
            </dgm:shape>
            <dgm:choose name="Name12">
              <dgm:if name="Name13" axis="root ch" ptType="all node" func="cnt" op="equ" val="1">
                <dgm:presOf/>
              </dgm:if>
              <dgm:if name="Name14" axis="root ch" ptType="all node" func="cnt" op="equ" val="2">
                <dgm:presOf axis="root ch desOrSelf" ptType="all node node" st="1 1 1" cnt="0 1 0"/>
              </dgm:if>
              <dgm:if name="Name15" axis="root ch" ptType="all node" func="cnt" op="equ" val="3">
                <dgm:presOf axis="root ch desOrSelf" ptType="all node node" st="1 2 1" cnt="0 1 0"/>
              </dgm:if>
              <dgm:else name="Name16">
                <dgm:presOf axis="root ch desOrSelf" ptType="all node node" st="1 3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17" axis="ch" ptType="node" st="3" cnt="1">
          <dgm:layoutNode name="item2" styleLbl="node1">
            <dgm:varLst>
              <dgm:bulletEnabled val="1"/>
            </dgm:varLst>
            <dgm:alg type="tx">
              <dgm:param type="txAnchorVertCh" val="mid"/>
            </dgm:alg>
            <dgm:shape xmlns:r="http://schemas.openxmlformats.org/officeDocument/2006/relationships" type="ellipse" r:blip="">
              <dgm:adjLst/>
            </dgm:shape>
            <dgm:choose name="Name18">
              <dgm:if name="Name19" axis="root ch" ptType="all node" func="cnt" op="equ" val="1">
                <dgm:presOf/>
              </dgm:if>
              <dgm:if name="Name20" axis="root ch" ptType="all node" func="cnt" op="equ" val="2">
                <dgm:presOf/>
              </dgm:if>
              <dgm:if name="Name21" axis="root ch" ptType="all node" func="cnt" op="equ" val="3">
                <dgm:presOf axis="root ch desOrSelf" ptType="all node node" st="1 1 1" cnt="0 1 0"/>
              </dgm:if>
              <dgm:else name="Name22">
                <dgm:presOf axis="root ch desOrSelf" ptType="all node node" st="1 2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forEach name="Name23" axis="ch" ptType="node" st="4" cnt="1">
          <dgm:layoutNode name="item3" styleLbl="node1">
            <dgm:varLst>
              <dgm:bulletEnabled val="1"/>
            </dgm:varLst>
            <dgm:alg type="tx">
              <dgm:param type="txAnchorVertCh" val="mid"/>
            </dgm:alg>
            <dgm:shape xmlns:r="http://schemas.openxmlformats.org/officeDocument/2006/relationships" type="ellipse" r:blip="">
              <dgm:adjLst/>
            </dgm:shape>
            <dgm:choose name="Name24">
              <dgm:if name="Name25" axis="root ch" ptType="all node" func="cnt" op="equ" val="1">
                <dgm:presOf/>
              </dgm:if>
              <dgm:if name="Name26" axis="root ch" ptType="all node" func="cnt" op="equ" val="2">
                <dgm:presOf/>
              </dgm:if>
              <dgm:if name="Name27" axis="root ch" ptType="all node" func="cnt" op="equ" val="3">
                <dgm:presOf/>
              </dgm:if>
              <dgm:else name="Name28">
                <dgm:presOf axis="root ch desOrSelf" ptType="all node node" st="1 1 1" cnt="0 1 0"/>
              </dgm:else>
            </dgm:choose>
            <dgm:constrLst>
              <dgm:constr type="tMarg" refType="primFontSz" fact="0.1"/>
              <dgm:constr type="bMarg" refType="primFontSz" fact="0.1"/>
              <dgm:constr type="lMarg" refType="primFontSz" fact="0.1"/>
              <dgm:constr type="rMarg" refType="primFontSz" fact="0.1"/>
            </dgm:constrLst>
            <dgm:ruleLst>
              <dgm:rule type="primFontSz" val="5" fact="NaN" max="NaN"/>
            </dgm:ruleLst>
          </dgm:layoutNode>
        </dgm:forEach>
        <dgm:layoutNode name="funnel" styleLbl="trAlignAcc1">
          <dgm:alg type="sp"/>
          <dgm:shape xmlns:r="http://schemas.openxmlformats.org/officeDocument/2006/relationships" type="funnel" r:blip="">
            <dgm:adjLst/>
          </dgm:shape>
          <dgm:presOf/>
          <dgm:constrLst/>
          <dgm:ruleLst/>
        </dgm:layoutNode>
      </dgm:if>
      <dgm:else name="Name29"/>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twoCellAnchor editAs="oneCell">
    <xdr:from>
      <xdr:col>1</xdr:col>
      <xdr:colOff>50801</xdr:colOff>
      <xdr:row>16</xdr:row>
      <xdr:rowOff>0</xdr:rowOff>
    </xdr:from>
    <xdr:to>
      <xdr:col>3</xdr:col>
      <xdr:colOff>292101</xdr:colOff>
      <xdr:row>19</xdr:row>
      <xdr:rowOff>1310</xdr:rowOff>
    </xdr:to>
    <xdr:pic>
      <xdr:nvPicPr>
        <xdr:cNvPr id="2" name="Picture 1" descr="https://s3.amazonaws.com/uploads.hipchat.com/10819/30927/YBbRspqbkcMVnHp/HubSpotLogo_Dark_We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7401" y="8177368"/>
          <a:ext cx="1714500" cy="534710"/>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38100</xdr:colOff>
      <xdr:row>0</xdr:row>
      <xdr:rowOff>88900</xdr:rowOff>
    </xdr:from>
    <xdr:to>
      <xdr:col>4</xdr:col>
      <xdr:colOff>662337</xdr:colOff>
      <xdr:row>1</xdr:row>
      <xdr:rowOff>787278</xdr:rowOff>
    </xdr:to>
    <xdr:pic>
      <xdr:nvPicPr>
        <xdr:cNvPr id="4" name="Picture 3" descr="https://s3.amazonaws.com/uploads.hipchat.com/10819/30927/YBbRspqbkcMVnHp/HubSpotLogo_Dark_We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3600" y="88900"/>
          <a:ext cx="3100737" cy="876178"/>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54803</xdr:colOff>
      <xdr:row>5</xdr:row>
      <xdr:rowOff>3175</xdr:rowOff>
    </xdr:from>
    <xdr:to>
      <xdr:col>18</xdr:col>
      <xdr:colOff>97203</xdr:colOff>
      <xdr:row>26</xdr:row>
      <xdr:rowOff>19001</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1581150</xdr:colOff>
      <xdr:row>0</xdr:row>
      <xdr:rowOff>0</xdr:rowOff>
    </xdr:from>
    <xdr:to>
      <xdr:col>10</xdr:col>
      <xdr:colOff>294129</xdr:colOff>
      <xdr:row>4</xdr:row>
      <xdr:rowOff>66836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04975" y="180975"/>
          <a:ext cx="8847579" cy="11526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www.b2binbound.com/about-us/" TargetMode="External"/><Relationship Id="rId4"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E46"/>
  <sheetViews>
    <sheetView showGridLines="0" workbookViewId="0">
      <selection activeCell="B28" sqref="B28"/>
    </sheetView>
  </sheetViews>
  <sheetFormatPr defaultColWidth="8.77734375" defaultRowHeight="14.4" outlineLevelRow="1" x14ac:dyDescent="0.3"/>
  <cols>
    <col min="1" max="1" width="3.6640625" customWidth="1"/>
    <col min="2" max="2" width="111.44140625" customWidth="1"/>
    <col min="3" max="3" width="14.44140625" customWidth="1"/>
    <col min="4" max="4" width="5.44140625" customWidth="1"/>
    <col min="5" max="5" width="36.44140625" customWidth="1"/>
  </cols>
  <sheetData>
    <row r="2" spans="2:5" ht="18" x14ac:dyDescent="0.35">
      <c r="B2" s="119" t="s">
        <v>153</v>
      </c>
      <c r="C2" s="11"/>
      <c r="D2" s="16"/>
    </row>
    <row r="3" spans="2:5" ht="18" x14ac:dyDescent="0.35">
      <c r="B3" s="128"/>
      <c r="C3" s="16"/>
      <c r="D3" s="16"/>
    </row>
    <row r="4" spans="2:5" x14ac:dyDescent="0.3">
      <c r="B4" s="118" t="s">
        <v>145</v>
      </c>
      <c r="C4" s="17"/>
      <c r="D4" s="17"/>
    </row>
    <row r="5" spans="2:5" x14ac:dyDescent="0.3">
      <c r="B5" s="121" t="s">
        <v>18</v>
      </c>
      <c r="C5" s="20">
        <v>50</v>
      </c>
      <c r="D5" s="20"/>
    </row>
    <row r="6" spans="2:5" x14ac:dyDescent="0.3">
      <c r="B6" s="121" t="s">
        <v>19</v>
      </c>
      <c r="C6" s="21">
        <v>2000</v>
      </c>
      <c r="D6" s="21"/>
      <c r="E6" s="2"/>
    </row>
    <row r="7" spans="2:5" x14ac:dyDescent="0.3">
      <c r="B7" s="121" t="s">
        <v>22</v>
      </c>
      <c r="C7" s="22">
        <f>C5*C6</f>
        <v>100000</v>
      </c>
      <c r="D7" s="22"/>
    </row>
    <row r="8" spans="2:5" x14ac:dyDescent="0.3">
      <c r="B8" s="121"/>
      <c r="C8" s="22"/>
      <c r="D8" s="22"/>
    </row>
    <row r="9" spans="2:5" x14ac:dyDescent="0.3">
      <c r="B9" s="122" t="s">
        <v>146</v>
      </c>
      <c r="C9" s="20"/>
      <c r="D9" s="20"/>
    </row>
    <row r="10" spans="2:5" x14ac:dyDescent="0.3">
      <c r="B10" s="121" t="s">
        <v>20</v>
      </c>
      <c r="C10" s="21">
        <v>5000</v>
      </c>
      <c r="D10" s="21"/>
    </row>
    <row r="11" spans="2:5" x14ac:dyDescent="0.3">
      <c r="B11" s="121" t="s">
        <v>21</v>
      </c>
      <c r="C11" s="20">
        <v>2</v>
      </c>
      <c r="D11" s="20"/>
    </row>
    <row r="12" spans="2:5" x14ac:dyDescent="0.3">
      <c r="B12" s="121" t="s">
        <v>23</v>
      </c>
      <c r="C12" s="22">
        <f>C10*C11</f>
        <v>10000</v>
      </c>
      <c r="D12" s="22"/>
    </row>
    <row r="13" spans="2:5" x14ac:dyDescent="0.3">
      <c r="B13" s="121"/>
      <c r="C13" s="22"/>
      <c r="D13" s="22"/>
    </row>
    <row r="14" spans="2:5" x14ac:dyDescent="0.3">
      <c r="B14" s="123" t="s">
        <v>24</v>
      </c>
      <c r="C14" s="22">
        <f>C7+C12</f>
        <v>110000</v>
      </c>
      <c r="D14" s="22"/>
    </row>
    <row r="15" spans="2:5" x14ac:dyDescent="0.3">
      <c r="B15" s="123" t="s">
        <v>144</v>
      </c>
      <c r="C15" s="20">
        <v>5</v>
      </c>
      <c r="D15" s="20"/>
    </row>
    <row r="16" spans="2:5" x14ac:dyDescent="0.3">
      <c r="B16" s="123"/>
      <c r="C16" s="20"/>
      <c r="D16" s="20"/>
    </row>
    <row r="17" spans="2:5" ht="18" x14ac:dyDescent="0.35">
      <c r="B17" s="132" t="s">
        <v>156</v>
      </c>
      <c r="C17" s="133">
        <f>12*C14/C15</f>
        <v>264000</v>
      </c>
      <c r="D17" s="129"/>
      <c r="E17" s="134" t="str">
        <f>IF(C17&gt;C28,"Exceeds desired profitability","Below desired profitability")</f>
        <v>Exceeds desired profitability</v>
      </c>
    </row>
    <row r="18" spans="2:5" x14ac:dyDescent="0.3">
      <c r="B18" s="124"/>
      <c r="C18" s="23"/>
      <c r="D18" s="23"/>
    </row>
    <row r="19" spans="2:5" x14ac:dyDescent="0.3">
      <c r="B19" s="122" t="s">
        <v>152</v>
      </c>
      <c r="C19" s="23"/>
      <c r="D19" s="23"/>
    </row>
    <row r="20" spans="2:5" x14ac:dyDescent="0.3">
      <c r="B20" s="125" t="s">
        <v>147</v>
      </c>
      <c r="C20" s="115">
        <v>60000</v>
      </c>
      <c r="D20" s="115"/>
    </row>
    <row r="21" spans="2:5" x14ac:dyDescent="0.3">
      <c r="B21" s="126" t="s">
        <v>155</v>
      </c>
      <c r="C21" s="116">
        <v>0.3</v>
      </c>
      <c r="D21" s="116"/>
      <c r="E21" s="84" t="s">
        <v>158</v>
      </c>
    </row>
    <row r="22" spans="2:5" x14ac:dyDescent="0.3">
      <c r="B22" s="125" t="s">
        <v>148</v>
      </c>
      <c r="C22" s="116">
        <v>0.66</v>
      </c>
      <c r="D22" s="116"/>
      <c r="E22" s="84" t="s">
        <v>157</v>
      </c>
    </row>
    <row r="23" spans="2:5" x14ac:dyDescent="0.3">
      <c r="B23" s="125" t="s">
        <v>149</v>
      </c>
      <c r="C23" s="23">
        <f>(C20*(1+C21))/C22</f>
        <v>118181.81818181818</v>
      </c>
      <c r="D23" s="23"/>
    </row>
    <row r="24" spans="2:5" x14ac:dyDescent="0.3">
      <c r="B24" s="124"/>
      <c r="C24" s="23"/>
      <c r="D24" s="23"/>
    </row>
    <row r="25" spans="2:5" x14ac:dyDescent="0.3">
      <c r="B25" s="123" t="s">
        <v>150</v>
      </c>
      <c r="C25" s="116">
        <v>0.15</v>
      </c>
      <c r="D25" s="116"/>
      <c r="E25" s="84" t="s">
        <v>159</v>
      </c>
    </row>
    <row r="26" spans="2:5" x14ac:dyDescent="0.3">
      <c r="B26" s="127" t="s">
        <v>151</v>
      </c>
      <c r="C26" s="117">
        <v>0.25</v>
      </c>
      <c r="D26" s="117"/>
    </row>
    <row r="27" spans="2:5" x14ac:dyDescent="0.3">
      <c r="B27" s="127"/>
      <c r="C27" s="117"/>
      <c r="D27" s="117"/>
    </row>
    <row r="28" spans="2:5" x14ac:dyDescent="0.3">
      <c r="B28" s="130" t="s">
        <v>154</v>
      </c>
      <c r="C28" s="131">
        <f>C23/(1-(C25+C26))</f>
        <v>196969.69696969696</v>
      </c>
      <c r="D28" s="120"/>
    </row>
    <row r="29" spans="2:5" x14ac:dyDescent="0.3">
      <c r="C29" s="24"/>
      <c r="D29" s="24"/>
    </row>
    <row r="30" spans="2:5" ht="18" hidden="1" outlineLevel="1" x14ac:dyDescent="0.35">
      <c r="B30" s="119" t="s">
        <v>89</v>
      </c>
      <c r="C30" s="158"/>
      <c r="D30" s="25"/>
    </row>
    <row r="31" spans="2:5" hidden="1" outlineLevel="1" x14ac:dyDescent="0.3">
      <c r="B31" s="17" t="s">
        <v>34</v>
      </c>
      <c r="C31" s="25"/>
      <c r="D31" s="25"/>
    </row>
    <row r="32" spans="2:5" ht="15.6" hidden="1" outlineLevel="1" x14ac:dyDescent="0.3">
      <c r="B32" s="18" t="s">
        <v>25</v>
      </c>
      <c r="C32" s="26">
        <v>200000</v>
      </c>
      <c r="D32" s="26"/>
    </row>
    <row r="33" spans="2:5" ht="15.6" hidden="1" outlineLevel="1" x14ac:dyDescent="0.3">
      <c r="B33" s="18" t="s">
        <v>26</v>
      </c>
      <c r="C33" s="27">
        <v>12</v>
      </c>
      <c r="D33" s="27"/>
    </row>
    <row r="34" spans="2:5" ht="15.6" hidden="1" outlineLevel="1" x14ac:dyDescent="0.3">
      <c r="B34" s="18" t="s">
        <v>37</v>
      </c>
      <c r="C34" s="28">
        <f>C32-C14</f>
        <v>90000</v>
      </c>
      <c r="D34" s="28"/>
      <c r="E34" t="s">
        <v>46</v>
      </c>
    </row>
    <row r="35" spans="2:5" ht="15.6" hidden="1" outlineLevel="1" x14ac:dyDescent="0.3">
      <c r="B35" s="15" t="s">
        <v>35</v>
      </c>
      <c r="C35" s="27"/>
      <c r="D35" s="27"/>
    </row>
    <row r="36" spans="2:5" ht="15.6" hidden="1" outlineLevel="1" x14ac:dyDescent="0.3">
      <c r="B36" s="18" t="s">
        <v>27</v>
      </c>
      <c r="C36" s="27">
        <v>12</v>
      </c>
      <c r="D36" s="27"/>
    </row>
    <row r="37" spans="2:5" ht="15.6" hidden="1" outlineLevel="1" x14ac:dyDescent="0.3">
      <c r="B37" s="18" t="s">
        <v>28</v>
      </c>
      <c r="C37" s="27">
        <v>3</v>
      </c>
      <c r="D37" s="27"/>
    </row>
    <row r="38" spans="2:5" ht="15.6" hidden="1" outlineLevel="1" x14ac:dyDescent="0.3">
      <c r="B38" s="18" t="s">
        <v>39</v>
      </c>
      <c r="C38" s="27">
        <v>1</v>
      </c>
      <c r="D38" s="27"/>
    </row>
    <row r="39" spans="2:5" ht="15.6" hidden="1" outlineLevel="1" x14ac:dyDescent="0.3">
      <c r="B39" s="18" t="s">
        <v>36</v>
      </c>
      <c r="C39" s="29">
        <f>C6*(C37-C38)</f>
        <v>4000</v>
      </c>
      <c r="D39" s="29"/>
    </row>
    <row r="40" spans="2:5" ht="18" hidden="1" outlineLevel="1" x14ac:dyDescent="0.35">
      <c r="B40" s="15" t="s">
        <v>38</v>
      </c>
      <c r="C40" s="76">
        <f>C34/C39</f>
        <v>22.5</v>
      </c>
      <c r="D40" s="76"/>
      <c r="E40" s="134" t="str">
        <f>IF(C40&gt;C33, "Don't meet goal", "Meet goal")</f>
        <v>Don't meet goal</v>
      </c>
    </row>
    <row r="41" spans="2:5" ht="15.6" hidden="1" outlineLevel="1" x14ac:dyDescent="0.3">
      <c r="B41" s="18"/>
      <c r="C41" s="27"/>
      <c r="D41" s="27"/>
    </row>
    <row r="42" spans="2:5" ht="15.6" hidden="1" outlineLevel="1" x14ac:dyDescent="0.3">
      <c r="B42" s="15" t="s">
        <v>33</v>
      </c>
      <c r="C42" s="27"/>
      <c r="D42" s="27"/>
    </row>
    <row r="43" spans="2:5" ht="15.6" hidden="1" outlineLevel="1" x14ac:dyDescent="0.3">
      <c r="B43" s="18" t="s">
        <v>29</v>
      </c>
      <c r="C43" s="114" t="s">
        <v>30</v>
      </c>
      <c r="D43" s="114"/>
    </row>
    <row r="44" spans="2:5" ht="15.6" hidden="1" outlineLevel="1" x14ac:dyDescent="0.3">
      <c r="B44" s="18" t="s">
        <v>31</v>
      </c>
      <c r="C44" s="114" t="s">
        <v>30</v>
      </c>
      <c r="D44" s="114"/>
    </row>
    <row r="45" spans="2:5" ht="15.6" hidden="1" outlineLevel="1" x14ac:dyDescent="0.3">
      <c r="B45" s="18" t="s">
        <v>32</v>
      </c>
      <c r="C45" s="114" t="s">
        <v>30</v>
      </c>
      <c r="D45" s="114"/>
    </row>
    <row r="46" spans="2:5" collapsed="1" x14ac:dyDescent="0.3"/>
  </sheetData>
  <conditionalFormatting sqref="E17">
    <cfRule type="containsText" dxfId="22" priority="4" operator="containsText" text="Below desired profitability">
      <formula>NOT(ISERROR(SEARCH("Below desired profitability",E17)))</formula>
    </cfRule>
    <cfRule type="containsText" dxfId="21" priority="5" operator="containsText" text="Exceeds desired profitability">
      <formula>NOT(ISERROR(SEARCH("Exceeds desired profitability",E17)))</formula>
    </cfRule>
  </conditionalFormatting>
  <conditionalFormatting sqref="E40">
    <cfRule type="containsText" dxfId="20" priority="1" operator="containsText" text="Don't meet goal">
      <formula>NOT(ISERROR(SEARCH("Don't meet goal",E40)))</formula>
    </cfRule>
    <cfRule type="containsText" dxfId="19" priority="2" operator="containsText" text="Meet goal">
      <formula>NOT(ISERROR(SEARCH("Meet goal",E40)))</formula>
    </cfRule>
  </conditionalFormatting>
  <pageMargins left="0.7" right="0.7" top="0.75" bottom="0.75" header="0.3" footer="0.3"/>
  <pageSetup orientation="portrait"/>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55"/>
  <sheetViews>
    <sheetView showGridLines="0" topLeftCell="A5" zoomScale="91" zoomScaleNormal="91" zoomScalePageLayoutView="91" workbookViewId="0">
      <selection activeCell="G25" sqref="G25"/>
    </sheetView>
  </sheetViews>
  <sheetFormatPr defaultColWidth="8.77734375" defaultRowHeight="14.4" x14ac:dyDescent="0.3"/>
  <cols>
    <col min="1" max="1" width="1.44140625" style="30" customWidth="1"/>
    <col min="2" max="4" width="8.77734375" style="30"/>
    <col min="5" max="5" width="15.109375" style="30" customWidth="1"/>
    <col min="6" max="6" width="21" style="30" bestFit="1" customWidth="1"/>
    <col min="7" max="7" width="22.77734375" style="30" bestFit="1" customWidth="1"/>
    <col min="8" max="8" width="6.44140625" style="30" customWidth="1"/>
    <col min="9" max="9" width="7" style="30" bestFit="1" customWidth="1"/>
    <col min="10" max="10" width="13.44140625" style="30" bestFit="1" customWidth="1"/>
    <col min="11" max="11" width="17.6640625" style="30" customWidth="1"/>
    <col min="12" max="16384" width="8.77734375" style="30"/>
  </cols>
  <sheetData>
    <row r="1" spans="2:11" ht="6.75" customHeight="1" thickBot="1" x14ac:dyDescent="0.35"/>
    <row r="2" spans="2:11" ht="9" customHeight="1" x14ac:dyDescent="0.3">
      <c r="B2" s="256" t="s">
        <v>51</v>
      </c>
      <c r="C2" s="257"/>
      <c r="D2" s="257"/>
      <c r="E2" s="257"/>
      <c r="F2" s="257"/>
      <c r="G2" s="257"/>
      <c r="H2" s="257"/>
      <c r="I2" s="257"/>
      <c r="J2" s="257"/>
      <c r="K2" s="258"/>
    </row>
    <row r="3" spans="2:11" ht="15" thickBot="1" x14ac:dyDescent="0.35">
      <c r="B3" s="259"/>
      <c r="C3" s="260"/>
      <c r="D3" s="260"/>
      <c r="E3" s="260"/>
      <c r="F3" s="260"/>
      <c r="G3" s="260"/>
      <c r="H3" s="260"/>
      <c r="I3" s="260"/>
      <c r="J3" s="260"/>
      <c r="K3" s="261"/>
    </row>
    <row r="4" spans="2:11" ht="55.95" customHeight="1" thickBot="1" x14ac:dyDescent="0.35">
      <c r="B4" s="262" t="s">
        <v>52</v>
      </c>
      <c r="C4" s="263"/>
      <c r="D4" s="264"/>
      <c r="E4" s="31" t="s">
        <v>53</v>
      </c>
      <c r="F4" s="32" t="s">
        <v>54</v>
      </c>
      <c r="G4" s="265" t="s">
        <v>55</v>
      </c>
      <c r="H4" s="266"/>
      <c r="I4" s="266"/>
      <c r="J4" s="266"/>
      <c r="K4" s="267"/>
    </row>
    <row r="5" spans="2:11" x14ac:dyDescent="0.3">
      <c r="B5" s="268" t="s">
        <v>56</v>
      </c>
      <c r="C5" s="271" t="s">
        <v>57</v>
      </c>
      <c r="D5" s="272"/>
      <c r="E5" s="272"/>
      <c r="F5" s="272"/>
      <c r="G5" s="272"/>
      <c r="H5" s="272"/>
      <c r="I5" s="272"/>
      <c r="J5" s="272"/>
      <c r="K5" s="273"/>
    </row>
    <row r="6" spans="2:11" x14ac:dyDescent="0.3">
      <c r="B6" s="269"/>
      <c r="C6" s="274" t="s">
        <v>58</v>
      </c>
      <c r="D6" s="275"/>
      <c r="E6" s="275"/>
      <c r="F6" s="275"/>
      <c r="G6" s="275"/>
      <c r="H6" s="275"/>
      <c r="I6" s="275"/>
      <c r="J6" s="275"/>
      <c r="K6" s="276"/>
    </row>
    <row r="7" spans="2:11" ht="6" customHeight="1" thickBot="1" x14ac:dyDescent="0.35">
      <c r="B7" s="269"/>
      <c r="C7" s="33"/>
      <c r="D7" s="33"/>
      <c r="E7" s="33"/>
      <c r="F7" s="33"/>
      <c r="G7" s="33"/>
      <c r="H7" s="33"/>
      <c r="I7" s="33"/>
      <c r="J7" s="33"/>
      <c r="K7" s="34"/>
    </row>
    <row r="8" spans="2:11" ht="21" customHeight="1" thickBot="1" x14ac:dyDescent="0.35">
      <c r="B8" s="270"/>
      <c r="C8" s="277" t="s">
        <v>59</v>
      </c>
      <c r="D8" s="277"/>
      <c r="E8" s="277"/>
      <c r="F8" s="79">
        <v>400000</v>
      </c>
      <c r="G8" s="278" t="s">
        <v>60</v>
      </c>
      <c r="H8" s="279"/>
      <c r="I8" s="279"/>
      <c r="J8" s="279"/>
      <c r="K8" s="280"/>
    </row>
    <row r="9" spans="2:11" ht="18.75" customHeight="1" x14ac:dyDescent="0.3">
      <c r="B9" s="281" t="s">
        <v>61</v>
      </c>
      <c r="C9" s="35" t="s">
        <v>62</v>
      </c>
      <c r="D9" s="36"/>
      <c r="E9" s="36"/>
      <c r="F9" s="36"/>
      <c r="G9" s="36"/>
      <c r="H9" s="36"/>
      <c r="I9" s="36"/>
      <c r="J9" s="36"/>
      <c r="K9" s="37"/>
    </row>
    <row r="10" spans="2:11" ht="13.5" customHeight="1" x14ac:dyDescent="0.3">
      <c r="B10" s="282"/>
      <c r="C10" s="38" t="s">
        <v>63</v>
      </c>
      <c r="D10" s="39"/>
      <c r="E10" s="39"/>
      <c r="F10" s="40"/>
      <c r="G10" s="33"/>
      <c r="H10" s="41"/>
      <c r="I10" s="41"/>
      <c r="J10" s="41"/>
      <c r="K10" s="42"/>
    </row>
    <row r="11" spans="2:11" ht="6.75" customHeight="1" x14ac:dyDescent="0.3">
      <c r="B11" s="282"/>
      <c r="D11" s="43"/>
      <c r="E11" s="43"/>
      <c r="F11" s="44"/>
      <c r="G11" s="33"/>
      <c r="H11" s="45"/>
      <c r="I11" s="45"/>
      <c r="J11" s="45"/>
      <c r="K11" s="46"/>
    </row>
    <row r="12" spans="2:11" ht="2.25" customHeight="1" thickBot="1" x14ac:dyDescent="0.35">
      <c r="B12" s="282"/>
      <c r="C12" s="47"/>
      <c r="D12" s="43"/>
      <c r="E12" s="43"/>
      <c r="F12" s="44"/>
      <c r="G12" s="33"/>
      <c r="H12" s="45"/>
      <c r="I12" s="45"/>
      <c r="J12" s="45"/>
      <c r="K12" s="46"/>
    </row>
    <row r="13" spans="2:11" ht="20.25" customHeight="1" thickBot="1" x14ac:dyDescent="0.35">
      <c r="B13" s="283"/>
      <c r="C13" s="48"/>
      <c r="D13" s="49"/>
      <c r="E13" s="49" t="s">
        <v>64</v>
      </c>
      <c r="F13" s="50">
        <v>0.5</v>
      </c>
      <c r="G13" s="51"/>
      <c r="H13" s="52"/>
      <c r="I13" s="52"/>
      <c r="J13" s="52"/>
      <c r="K13" s="53"/>
    </row>
    <row r="14" spans="2:11" ht="4.5" customHeight="1" x14ac:dyDescent="0.3">
      <c r="B14" s="281" t="s">
        <v>65</v>
      </c>
      <c r="C14" s="284"/>
      <c r="D14" s="285"/>
      <c r="E14" s="285"/>
      <c r="F14" s="285"/>
      <c r="G14" s="285"/>
      <c r="H14" s="285"/>
      <c r="I14" s="285"/>
      <c r="J14" s="285"/>
      <c r="K14" s="276"/>
    </row>
    <row r="15" spans="2:11" ht="12" customHeight="1" x14ac:dyDescent="0.3">
      <c r="B15" s="282"/>
      <c r="C15" s="274" t="s">
        <v>66</v>
      </c>
      <c r="D15" s="275"/>
      <c r="E15" s="275"/>
      <c r="F15" s="275"/>
      <c r="G15" s="275"/>
      <c r="H15" s="275"/>
      <c r="I15" s="275"/>
      <c r="J15" s="275"/>
      <c r="K15" s="276"/>
    </row>
    <row r="16" spans="2:11" ht="6.75" customHeight="1" thickBot="1" x14ac:dyDescent="0.35">
      <c r="B16" s="282"/>
      <c r="C16" s="33"/>
      <c r="D16" s="33"/>
      <c r="E16" s="33"/>
      <c r="F16" s="33"/>
      <c r="G16" s="33"/>
      <c r="H16" s="33"/>
      <c r="I16" s="33"/>
      <c r="J16" s="33"/>
      <c r="K16" s="34"/>
    </row>
    <row r="17" spans="2:11" ht="16.2" thickBot="1" x14ac:dyDescent="0.35">
      <c r="B17" s="282"/>
      <c r="C17" s="286" t="s">
        <v>67</v>
      </c>
      <c r="D17" s="286"/>
      <c r="E17" s="286"/>
      <c r="F17" s="78">
        <v>67000</v>
      </c>
      <c r="G17" s="287" t="s">
        <v>68</v>
      </c>
      <c r="H17" s="274"/>
      <c r="I17" s="274"/>
      <c r="J17" s="274"/>
      <c r="K17" s="34"/>
    </row>
    <row r="18" spans="2:11" ht="18.600000000000001" thickBot="1" x14ac:dyDescent="0.35">
      <c r="B18" s="283"/>
      <c r="C18" s="277" t="s">
        <v>69</v>
      </c>
      <c r="D18" s="277"/>
      <c r="E18" s="277"/>
      <c r="F18" s="54">
        <f>(F8/F17)*F13</f>
        <v>2.9850746268656718</v>
      </c>
      <c r="G18" s="288"/>
      <c r="H18" s="289"/>
      <c r="I18" s="289"/>
      <c r="J18" s="289"/>
      <c r="K18" s="34"/>
    </row>
    <row r="19" spans="2:11" ht="15" customHeight="1" x14ac:dyDescent="0.3">
      <c r="B19" s="281" t="s">
        <v>70</v>
      </c>
      <c r="C19" s="271" t="s">
        <v>71</v>
      </c>
      <c r="D19" s="272"/>
      <c r="E19" s="272"/>
      <c r="F19" s="272"/>
      <c r="G19" s="272"/>
      <c r="H19" s="272"/>
      <c r="I19" s="272"/>
      <c r="J19" s="272"/>
      <c r="K19" s="273"/>
    </row>
    <row r="20" spans="2:11" ht="12.75" customHeight="1" x14ac:dyDescent="0.3">
      <c r="B20" s="282"/>
      <c r="C20" s="274" t="s">
        <v>72</v>
      </c>
      <c r="D20" s="275"/>
      <c r="E20" s="275"/>
      <c r="F20" s="275"/>
      <c r="G20" s="275"/>
      <c r="H20" s="275"/>
      <c r="I20" s="275"/>
      <c r="J20" s="275"/>
      <c r="K20" s="276"/>
    </row>
    <row r="21" spans="2:11" ht="5.25" customHeight="1" thickBot="1" x14ac:dyDescent="0.35">
      <c r="B21" s="282"/>
      <c r="C21" s="33"/>
      <c r="D21" s="33"/>
      <c r="E21" s="33"/>
      <c r="F21" s="33"/>
      <c r="G21" s="33"/>
      <c r="H21" s="33"/>
      <c r="I21" s="33"/>
      <c r="J21" s="33"/>
      <c r="K21" s="34"/>
    </row>
    <row r="22" spans="2:11" ht="16.2" thickBot="1" x14ac:dyDescent="0.35">
      <c r="B22" s="282"/>
      <c r="C22" s="33"/>
      <c r="D22" s="33"/>
      <c r="E22" s="55"/>
      <c r="F22" s="56" t="s">
        <v>73</v>
      </c>
      <c r="G22" s="56" t="s">
        <v>74</v>
      </c>
      <c r="H22" s="33"/>
      <c r="I22" s="33"/>
      <c r="J22" s="33"/>
      <c r="K22" s="34"/>
    </row>
    <row r="23" spans="2:11" ht="16.2" thickBot="1" x14ac:dyDescent="0.35">
      <c r="B23" s="282"/>
      <c r="C23" s="286" t="s">
        <v>75</v>
      </c>
      <c r="D23" s="286"/>
      <c r="E23" s="286"/>
      <c r="F23" s="57">
        <v>3.0000000000000001E-3</v>
      </c>
      <c r="G23" s="57">
        <v>5.0000000000000001E-3</v>
      </c>
      <c r="H23" s="33" t="s">
        <v>76</v>
      </c>
      <c r="I23" s="33"/>
      <c r="J23" s="33"/>
      <c r="K23" s="34"/>
    </row>
    <row r="24" spans="2:11" ht="7.95" customHeight="1" thickBot="1" x14ac:dyDescent="0.35">
      <c r="B24" s="282"/>
      <c r="C24" s="58"/>
      <c r="D24" s="58"/>
      <c r="E24" s="58"/>
      <c r="F24" s="59"/>
      <c r="G24" s="60"/>
      <c r="H24" s="33"/>
      <c r="I24" s="33"/>
      <c r="J24" s="33"/>
      <c r="K24" s="34"/>
    </row>
    <row r="25" spans="2:11" ht="18.600000000000001" thickBot="1" x14ac:dyDescent="0.35">
      <c r="B25" s="283"/>
      <c r="C25" s="277" t="s">
        <v>77</v>
      </c>
      <c r="D25" s="277"/>
      <c r="E25" s="277"/>
      <c r="F25" s="61">
        <f>(F18/F23)</f>
        <v>995.0248756218906</v>
      </c>
      <c r="G25" s="62">
        <f>F18/G23</f>
        <v>597.01492537313436</v>
      </c>
      <c r="H25" s="33" t="s">
        <v>78</v>
      </c>
      <c r="I25" s="33"/>
      <c r="J25" s="33"/>
      <c r="K25" s="34"/>
    </row>
    <row r="26" spans="2:11" ht="13.5" customHeight="1" x14ac:dyDescent="0.3">
      <c r="B26" s="281" t="s">
        <v>79</v>
      </c>
      <c r="C26" s="271" t="s">
        <v>80</v>
      </c>
      <c r="D26" s="272"/>
      <c r="E26" s="272"/>
      <c r="F26" s="272"/>
      <c r="G26" s="272"/>
      <c r="H26" s="272"/>
      <c r="I26" s="272"/>
      <c r="J26" s="272"/>
      <c r="K26" s="273"/>
    </row>
    <row r="27" spans="2:11" ht="12.75" customHeight="1" x14ac:dyDescent="0.3">
      <c r="B27" s="282"/>
      <c r="C27" s="274" t="s">
        <v>81</v>
      </c>
      <c r="D27" s="275"/>
      <c r="E27" s="275"/>
      <c r="F27" s="275"/>
      <c r="G27" s="275"/>
      <c r="H27" s="275"/>
      <c r="I27" s="275"/>
      <c r="J27" s="275"/>
      <c r="K27" s="276"/>
    </row>
    <row r="28" spans="2:11" ht="3" customHeight="1" thickBot="1" x14ac:dyDescent="0.35">
      <c r="B28" s="282"/>
      <c r="C28" s="33"/>
      <c r="D28" s="33"/>
      <c r="E28" s="33"/>
      <c r="F28" s="33"/>
      <c r="G28" s="33"/>
      <c r="H28" s="33"/>
      <c r="I28" s="33"/>
      <c r="J28" s="33"/>
      <c r="K28" s="34"/>
    </row>
    <row r="29" spans="2:11" ht="16.2" thickBot="1" x14ac:dyDescent="0.35">
      <c r="B29" s="282"/>
      <c r="C29" s="33"/>
      <c r="D29" s="33"/>
      <c r="E29" s="55"/>
      <c r="F29" s="56" t="s">
        <v>73</v>
      </c>
      <c r="G29" s="56" t="s">
        <v>74</v>
      </c>
      <c r="H29" s="33"/>
      <c r="I29" s="33"/>
      <c r="J29" s="33"/>
      <c r="K29" s="34"/>
    </row>
    <row r="30" spans="2:11" ht="16.95" customHeight="1" thickBot="1" x14ac:dyDescent="0.35">
      <c r="B30" s="282"/>
      <c r="C30" s="286" t="s">
        <v>82</v>
      </c>
      <c r="D30" s="286"/>
      <c r="E30" s="286"/>
      <c r="F30" s="63">
        <v>0.02</v>
      </c>
      <c r="G30" s="63">
        <v>0.04</v>
      </c>
      <c r="H30" s="33" t="s">
        <v>83</v>
      </c>
      <c r="I30" s="33"/>
      <c r="J30" s="33"/>
      <c r="K30" s="34"/>
    </row>
    <row r="31" spans="2:11" ht="7.95" customHeight="1" thickBot="1" x14ac:dyDescent="0.35">
      <c r="B31" s="282"/>
      <c r="C31" s="58"/>
      <c r="D31" s="58"/>
      <c r="E31" s="58"/>
      <c r="F31" s="59"/>
      <c r="G31" s="60"/>
      <c r="H31" s="33"/>
      <c r="I31" s="33"/>
      <c r="J31" s="33"/>
      <c r="K31" s="34"/>
    </row>
    <row r="32" spans="2:11" ht="19.05" customHeight="1" thickBot="1" x14ac:dyDescent="0.35">
      <c r="B32" s="283"/>
      <c r="C32" s="277" t="s">
        <v>84</v>
      </c>
      <c r="D32" s="277"/>
      <c r="E32" s="277"/>
      <c r="F32" s="64">
        <f>(F25/F30)</f>
        <v>49751.243781094527</v>
      </c>
      <c r="G32" s="65">
        <f>G25/G30</f>
        <v>14925.373134328358</v>
      </c>
      <c r="H32" s="33" t="s">
        <v>78</v>
      </c>
      <c r="I32" s="33"/>
      <c r="J32" s="51"/>
      <c r="K32" s="66"/>
    </row>
    <row r="33" spans="2:11" x14ac:dyDescent="0.3">
      <c r="B33" s="67"/>
      <c r="C33" s="68"/>
      <c r="D33" s="68"/>
      <c r="E33" s="68"/>
      <c r="F33" s="68"/>
      <c r="G33" s="68"/>
      <c r="H33" s="68"/>
      <c r="I33" s="68" t="s">
        <v>85</v>
      </c>
      <c r="J33" s="69" t="s">
        <v>86</v>
      </c>
      <c r="K33" s="70" t="s">
        <v>87</v>
      </c>
    </row>
    <row r="34" spans="2:11" x14ac:dyDescent="0.3">
      <c r="B34" s="71"/>
      <c r="C34" s="72"/>
      <c r="D34" s="72"/>
      <c r="E34" s="72"/>
      <c r="F34" s="72"/>
      <c r="G34" s="73"/>
      <c r="H34" s="72"/>
      <c r="I34" s="72"/>
      <c r="J34" s="74"/>
      <c r="K34" s="75" t="s">
        <v>88</v>
      </c>
    </row>
    <row r="35" spans="2:11" x14ac:dyDescent="0.3">
      <c r="B35" s="71"/>
      <c r="C35" s="71"/>
      <c r="D35" s="71"/>
      <c r="E35" s="71"/>
      <c r="F35" s="71"/>
      <c r="G35" s="71"/>
      <c r="H35" s="71"/>
      <c r="I35" s="71"/>
      <c r="J35" s="71"/>
    </row>
    <row r="36" spans="2:11" x14ac:dyDescent="0.3">
      <c r="B36" s="71"/>
      <c r="C36" s="71"/>
      <c r="D36" s="71"/>
      <c r="E36" s="71"/>
      <c r="F36" s="71"/>
      <c r="G36" s="71"/>
      <c r="H36" s="71"/>
      <c r="I36" s="71"/>
      <c r="J36" s="71"/>
    </row>
    <row r="37" spans="2:11" x14ac:dyDescent="0.3">
      <c r="B37" s="71"/>
      <c r="C37" s="71"/>
      <c r="D37" s="71"/>
      <c r="E37" s="71"/>
      <c r="F37" s="71"/>
      <c r="G37" s="71"/>
      <c r="H37" s="71"/>
      <c r="I37" s="71"/>
      <c r="J37" s="71"/>
    </row>
    <row r="38" spans="2:11" x14ac:dyDescent="0.3">
      <c r="B38" s="71"/>
      <c r="C38" s="71"/>
      <c r="D38" s="71"/>
      <c r="E38" s="71"/>
      <c r="F38" s="71"/>
      <c r="G38" s="71"/>
      <c r="H38" s="71"/>
      <c r="I38" s="71"/>
      <c r="J38" s="71"/>
    </row>
    <row r="39" spans="2:11" x14ac:dyDescent="0.3">
      <c r="B39" s="71"/>
      <c r="C39" s="71"/>
      <c r="D39" s="71"/>
      <c r="E39" s="71"/>
      <c r="F39" s="71"/>
      <c r="G39" s="71"/>
      <c r="H39" s="71"/>
      <c r="I39" s="71"/>
      <c r="J39" s="71"/>
    </row>
    <row r="40" spans="2:11" x14ac:dyDescent="0.3">
      <c r="B40" s="71"/>
      <c r="C40" s="71"/>
      <c r="D40" s="71"/>
      <c r="E40" s="71"/>
      <c r="F40" s="71"/>
      <c r="G40" s="71"/>
      <c r="H40" s="71"/>
      <c r="I40" s="71"/>
      <c r="J40" s="71"/>
    </row>
    <row r="41" spans="2:11" x14ac:dyDescent="0.3">
      <c r="B41" s="71"/>
      <c r="C41" s="71"/>
      <c r="D41" s="71"/>
      <c r="E41" s="71"/>
      <c r="F41" s="71"/>
      <c r="G41" s="71"/>
      <c r="H41" s="71"/>
      <c r="I41" s="71"/>
      <c r="J41" s="71"/>
    </row>
    <row r="42" spans="2:11" x14ac:dyDescent="0.3">
      <c r="B42" s="71"/>
      <c r="C42" s="71"/>
      <c r="D42" s="71"/>
      <c r="E42" s="71"/>
      <c r="F42" s="71"/>
      <c r="G42" s="71"/>
      <c r="H42" s="71"/>
      <c r="I42" s="71"/>
      <c r="J42" s="71"/>
    </row>
    <row r="43" spans="2:11" x14ac:dyDescent="0.3">
      <c r="B43" s="71"/>
      <c r="C43" s="71"/>
      <c r="D43" s="71"/>
      <c r="E43" s="71"/>
      <c r="F43" s="71"/>
      <c r="G43" s="71"/>
      <c r="H43" s="71"/>
      <c r="I43" s="71"/>
      <c r="J43" s="71"/>
    </row>
    <row r="44" spans="2:11" x14ac:dyDescent="0.3">
      <c r="B44" s="71"/>
      <c r="C44" s="71"/>
      <c r="D44" s="71"/>
      <c r="E44" s="71"/>
      <c r="F44" s="71"/>
      <c r="G44" s="71"/>
      <c r="H44" s="71"/>
      <c r="I44" s="71"/>
      <c r="J44" s="71"/>
    </row>
    <row r="45" spans="2:11" x14ac:dyDescent="0.3">
      <c r="B45" s="71"/>
      <c r="C45" s="71"/>
      <c r="D45" s="71"/>
      <c r="E45" s="71"/>
      <c r="F45" s="71"/>
      <c r="G45" s="71"/>
      <c r="H45" s="71"/>
      <c r="I45" s="71"/>
      <c r="J45" s="71"/>
    </row>
    <row r="46" spans="2:11" x14ac:dyDescent="0.3">
      <c r="B46" s="71"/>
      <c r="C46" s="71"/>
      <c r="D46" s="71"/>
      <c r="E46" s="71"/>
      <c r="F46" s="71"/>
      <c r="G46" s="71"/>
      <c r="H46" s="71"/>
      <c r="I46" s="71"/>
      <c r="J46" s="71"/>
    </row>
    <row r="47" spans="2:11" x14ac:dyDescent="0.3">
      <c r="B47" s="290"/>
      <c r="C47" s="290"/>
      <c r="D47" s="290"/>
      <c r="E47" s="290"/>
      <c r="F47" s="290"/>
      <c r="G47" s="290"/>
      <c r="H47" s="290"/>
      <c r="I47" s="290"/>
      <c r="J47" s="290"/>
    </row>
    <row r="48" spans="2:11" x14ac:dyDescent="0.3">
      <c r="B48" s="291"/>
      <c r="C48" s="291"/>
      <c r="D48" s="291"/>
      <c r="E48" s="291"/>
      <c r="F48" s="291"/>
      <c r="G48" s="291"/>
      <c r="H48" s="291"/>
      <c r="I48" s="291"/>
      <c r="J48" s="291"/>
    </row>
    <row r="49" spans="2:10" x14ac:dyDescent="0.3">
      <c r="B49" s="71"/>
      <c r="C49" s="71"/>
      <c r="D49" s="71"/>
      <c r="E49" s="71"/>
      <c r="F49" s="71"/>
      <c r="G49" s="71"/>
      <c r="H49" s="71"/>
      <c r="I49" s="71"/>
      <c r="J49" s="71"/>
    </row>
    <row r="50" spans="2:10" x14ac:dyDescent="0.3">
      <c r="B50" s="71"/>
      <c r="C50" s="71"/>
      <c r="D50" s="71"/>
      <c r="E50" s="71"/>
      <c r="F50" s="71"/>
      <c r="G50" s="71"/>
      <c r="H50" s="71"/>
      <c r="I50" s="71"/>
      <c r="J50" s="71"/>
    </row>
    <row r="51" spans="2:10" x14ac:dyDescent="0.3">
      <c r="B51" s="71"/>
      <c r="C51" s="71"/>
      <c r="D51" s="71"/>
      <c r="E51" s="71"/>
      <c r="F51" s="71"/>
      <c r="G51" s="71"/>
      <c r="H51" s="71"/>
      <c r="I51" s="71"/>
      <c r="J51" s="71"/>
    </row>
    <row r="52" spans="2:10" x14ac:dyDescent="0.3">
      <c r="B52" s="71"/>
      <c r="C52" s="71"/>
      <c r="D52" s="71"/>
      <c r="E52" s="71"/>
      <c r="F52" s="71"/>
      <c r="G52" s="71"/>
      <c r="H52" s="71"/>
      <c r="I52" s="71"/>
      <c r="J52" s="71"/>
    </row>
    <row r="53" spans="2:10" x14ac:dyDescent="0.3">
      <c r="B53" s="71"/>
      <c r="C53" s="71"/>
      <c r="D53" s="71"/>
      <c r="E53" s="71"/>
      <c r="F53" s="71"/>
      <c r="G53" s="71"/>
      <c r="H53" s="71"/>
      <c r="I53" s="71"/>
      <c r="J53" s="71"/>
    </row>
    <row r="54" spans="2:10" x14ac:dyDescent="0.3">
      <c r="B54" s="71"/>
      <c r="C54" s="71"/>
      <c r="D54" s="71"/>
      <c r="E54" s="71"/>
      <c r="F54" s="71"/>
      <c r="G54" s="71"/>
      <c r="H54" s="71"/>
      <c r="I54" s="71"/>
      <c r="J54" s="71"/>
    </row>
    <row r="55" spans="2:10" x14ac:dyDescent="0.3">
      <c r="B55" s="71"/>
      <c r="C55" s="71"/>
      <c r="D55" s="71"/>
      <c r="E55" s="71"/>
      <c r="F55" s="71"/>
      <c r="G55" s="71"/>
      <c r="H55" s="71"/>
      <c r="I55" s="71"/>
      <c r="J55" s="71"/>
    </row>
  </sheetData>
  <mergeCells count="28">
    <mergeCell ref="B47:J47"/>
    <mergeCell ref="B48:J48"/>
    <mergeCell ref="B19:B25"/>
    <mergeCell ref="C19:K19"/>
    <mergeCell ref="C20:K20"/>
    <mergeCell ref="C23:E23"/>
    <mergeCell ref="C25:E25"/>
    <mergeCell ref="B26:B32"/>
    <mergeCell ref="C26:K26"/>
    <mergeCell ref="C27:K27"/>
    <mergeCell ref="C30:E30"/>
    <mergeCell ref="C32:E32"/>
    <mergeCell ref="B9:B13"/>
    <mergeCell ref="B14:B18"/>
    <mergeCell ref="C14:K14"/>
    <mergeCell ref="C15:K15"/>
    <mergeCell ref="C17:E17"/>
    <mergeCell ref="G17:J17"/>
    <mergeCell ref="C18:E18"/>
    <mergeCell ref="G18:J18"/>
    <mergeCell ref="B2:K3"/>
    <mergeCell ref="B4:D4"/>
    <mergeCell ref="G4:K4"/>
    <mergeCell ref="B5:B8"/>
    <mergeCell ref="C5:K5"/>
    <mergeCell ref="C6:K6"/>
    <mergeCell ref="C8:E8"/>
    <mergeCell ref="G8:K8"/>
  </mergeCells>
  <hyperlinks>
    <hyperlink ref="K33" r:id="rId1"/>
  </hyperlinks>
  <pageMargins left="0.2" right="0.2" top="0.75" bottom="0.75" header="0.3" footer="0.3"/>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9"/>
  <sheetViews>
    <sheetView topLeftCell="B1" workbookViewId="0">
      <selection activeCell="E18" sqref="E18"/>
    </sheetView>
  </sheetViews>
  <sheetFormatPr defaultColWidth="8.77734375" defaultRowHeight="14.4" outlineLevelCol="1" x14ac:dyDescent="0.3"/>
  <cols>
    <col min="1" max="1" width="2.6640625" customWidth="1"/>
    <col min="2" max="2" width="4.33203125" customWidth="1"/>
    <col min="3" max="3" width="72" bestFit="1" customWidth="1"/>
    <col min="4" max="4" width="22.44140625" bestFit="1" customWidth="1"/>
    <col min="5" max="5" width="19.6640625" customWidth="1" outlineLevel="1"/>
    <col min="6" max="6" width="9.109375" customWidth="1" outlineLevel="1"/>
    <col min="7" max="7" width="9.109375" customWidth="1"/>
  </cols>
  <sheetData>
    <row r="2" spans="2:6" x14ac:dyDescent="0.3">
      <c r="C2" s="14" t="s">
        <v>96</v>
      </c>
      <c r="D2" s="14" t="s">
        <v>97</v>
      </c>
      <c r="E2" s="14" t="s">
        <v>0</v>
      </c>
    </row>
    <row r="3" spans="2:6" x14ac:dyDescent="0.3">
      <c r="B3">
        <v>1</v>
      </c>
      <c r="C3" t="s">
        <v>91</v>
      </c>
      <c r="D3" s="7">
        <v>10000</v>
      </c>
      <c r="E3" s="7">
        <v>10000</v>
      </c>
    </row>
    <row r="4" spans="2:6" x14ac:dyDescent="0.3">
      <c r="C4" s="3" t="s">
        <v>8</v>
      </c>
      <c r="D4" s="7">
        <v>6000</v>
      </c>
      <c r="E4" s="7">
        <v>2733</v>
      </c>
      <c r="F4" t="s">
        <v>101</v>
      </c>
    </row>
    <row r="5" spans="2:6" x14ac:dyDescent="0.3">
      <c r="C5" s="3" t="s">
        <v>9</v>
      </c>
      <c r="D5" s="8">
        <f>D3-D4</f>
        <v>4000</v>
      </c>
      <c r="E5" s="8">
        <f>E3-E4</f>
        <v>7267</v>
      </c>
    </row>
    <row r="6" spans="2:6" x14ac:dyDescent="0.3">
      <c r="B6">
        <v>2</v>
      </c>
      <c r="C6" t="s">
        <v>10</v>
      </c>
    </row>
    <row r="7" spans="2:6" x14ac:dyDescent="0.3">
      <c r="C7" s="3" t="s">
        <v>1</v>
      </c>
      <c r="D7" s="81">
        <f>'Inbound Marketing Goals'!F17</f>
        <v>67000</v>
      </c>
      <c r="E7" s="7">
        <v>700</v>
      </c>
    </row>
    <row r="8" spans="2:6" x14ac:dyDescent="0.3">
      <c r="C8" s="3" t="s">
        <v>2</v>
      </c>
      <c r="D8" s="6">
        <v>0.6</v>
      </c>
      <c r="E8" s="6">
        <v>0.7</v>
      </c>
      <c r="F8" t="s">
        <v>11</v>
      </c>
    </row>
    <row r="9" spans="2:6" x14ac:dyDescent="0.3">
      <c r="C9" s="3" t="s">
        <v>43</v>
      </c>
      <c r="D9" s="5">
        <v>1</v>
      </c>
      <c r="E9" s="4">
        <f>1/0.015</f>
        <v>66.666666666666671</v>
      </c>
    </row>
    <row r="10" spans="2:6" x14ac:dyDescent="0.3">
      <c r="C10" s="3" t="s">
        <v>3</v>
      </c>
      <c r="D10" s="9">
        <f>D7*D8*D9</f>
        <v>40200</v>
      </c>
      <c r="E10" s="9">
        <f>E7*E8*E9</f>
        <v>32666.666666666664</v>
      </c>
      <c r="F10" t="s">
        <v>12</v>
      </c>
    </row>
    <row r="12" spans="2:6" x14ac:dyDescent="0.3">
      <c r="C12" s="13" t="s">
        <v>95</v>
      </c>
      <c r="D12" s="11"/>
      <c r="E12" s="11"/>
    </row>
    <row r="13" spans="2:6" x14ac:dyDescent="0.3">
      <c r="B13">
        <v>3</v>
      </c>
      <c r="C13" s="12" t="s">
        <v>40</v>
      </c>
      <c r="D13" s="77">
        <f>'Inbound Marketing Goals'!F18</f>
        <v>2.9850746268656718</v>
      </c>
      <c r="E13" s="5">
        <v>150</v>
      </c>
      <c r="F13" t="s">
        <v>42</v>
      </c>
    </row>
    <row r="14" spans="2:6" x14ac:dyDescent="0.3">
      <c r="B14">
        <v>4</v>
      </c>
      <c r="C14" s="12" t="s">
        <v>41</v>
      </c>
      <c r="D14" s="8">
        <f>D13*D10</f>
        <v>120000</v>
      </c>
      <c r="E14" s="9">
        <f>E13*E10</f>
        <v>4900000</v>
      </c>
    </row>
    <row r="15" spans="2:6" x14ac:dyDescent="0.3">
      <c r="C15" s="12"/>
      <c r="D15" s="111">
        <v>0.1</v>
      </c>
      <c r="E15" s="19"/>
      <c r="F15" s="12"/>
    </row>
    <row r="16" spans="2:6" x14ac:dyDescent="0.3">
      <c r="B16">
        <v>5</v>
      </c>
      <c r="C16" s="12" t="s">
        <v>92</v>
      </c>
      <c r="D16" s="82">
        <f>D15*D14</f>
        <v>12000</v>
      </c>
      <c r="E16" s="19">
        <f>D15*E14</f>
        <v>490000</v>
      </c>
      <c r="F16" s="12" t="s">
        <v>45</v>
      </c>
    </row>
    <row r="17" spans="2:7" x14ac:dyDescent="0.3">
      <c r="C17" s="12"/>
      <c r="D17" s="111"/>
      <c r="E17" s="19"/>
      <c r="F17" s="12"/>
    </row>
    <row r="18" spans="2:7" x14ac:dyDescent="0.3">
      <c r="C18" s="12" t="s">
        <v>90</v>
      </c>
      <c r="D18" s="8">
        <f>D13*D4</f>
        <v>17910.447761194031</v>
      </c>
      <c r="E18" s="9">
        <f>E4*E13</f>
        <v>409950</v>
      </c>
      <c r="F18" t="s">
        <v>44</v>
      </c>
    </row>
    <row r="19" spans="2:7" x14ac:dyDescent="0.3">
      <c r="C19" s="12" t="s">
        <v>98</v>
      </c>
      <c r="D19" s="83">
        <f>D18-D16</f>
        <v>5910.447761194031</v>
      </c>
      <c r="E19" s="9">
        <f>E18-E16</f>
        <v>-80050</v>
      </c>
      <c r="F19" t="s">
        <v>93</v>
      </c>
    </row>
    <row r="20" spans="2:7" x14ac:dyDescent="0.3">
      <c r="C20" s="12"/>
      <c r="D20" s="100"/>
      <c r="E20" s="9"/>
    </row>
    <row r="21" spans="2:7" x14ac:dyDescent="0.3">
      <c r="E21" s="9"/>
    </row>
    <row r="22" spans="2:7" x14ac:dyDescent="0.3">
      <c r="E22" s="9"/>
    </row>
    <row r="24" spans="2:7" hidden="1" x14ac:dyDescent="0.3">
      <c r="C24" s="80" t="s">
        <v>94</v>
      </c>
      <c r="D24" s="11"/>
      <c r="E24" s="11"/>
    </row>
    <row r="25" spans="2:7" hidden="1" x14ac:dyDescent="0.3">
      <c r="B25">
        <v>6</v>
      </c>
      <c r="C25" s="10" t="s">
        <v>4</v>
      </c>
      <c r="E25" s="9">
        <f>E10-E3</f>
        <v>22666.666666666664</v>
      </c>
    </row>
    <row r="26" spans="2:7" hidden="1" x14ac:dyDescent="0.3">
      <c r="B26">
        <v>7</v>
      </c>
      <c r="C26" s="10" t="s">
        <v>5</v>
      </c>
      <c r="E26" s="1">
        <f>E10/E3</f>
        <v>3.2666666666666666</v>
      </c>
      <c r="F26" t="s">
        <v>7</v>
      </c>
    </row>
    <row r="27" spans="2:7" hidden="1" x14ac:dyDescent="0.3">
      <c r="B27">
        <v>8</v>
      </c>
      <c r="C27" s="10" t="s">
        <v>6</v>
      </c>
      <c r="E27" s="1">
        <f>E3/(E7*E8)</f>
        <v>20.408163265306126</v>
      </c>
    </row>
    <row r="28" spans="2:7" hidden="1" x14ac:dyDescent="0.3"/>
    <row r="29" spans="2:7" hidden="1" x14ac:dyDescent="0.3"/>
    <row r="30" spans="2:7" hidden="1" x14ac:dyDescent="0.3">
      <c r="G30" s="84" t="s">
        <v>99</v>
      </c>
    </row>
    <row r="31" spans="2:7" hidden="1" x14ac:dyDescent="0.3">
      <c r="C31" s="13" t="s">
        <v>13</v>
      </c>
    </row>
    <row r="32" spans="2:7" hidden="1" x14ac:dyDescent="0.3">
      <c r="B32">
        <v>7</v>
      </c>
      <c r="C32" s="12" t="s">
        <v>14</v>
      </c>
      <c r="E32" s="4">
        <v>10000</v>
      </c>
    </row>
    <row r="33" spans="2:7" hidden="1" x14ac:dyDescent="0.3">
      <c r="B33">
        <v>8</v>
      </c>
      <c r="C33" s="12" t="s">
        <v>15</v>
      </c>
      <c r="D33" s="8"/>
      <c r="E33" s="8">
        <f>E32*E7*E8</f>
        <v>4900000</v>
      </c>
    </row>
    <row r="34" spans="2:7" hidden="1" x14ac:dyDescent="0.3">
      <c r="C34" s="12"/>
      <c r="E34" s="2"/>
    </row>
    <row r="35" spans="2:7" hidden="1" x14ac:dyDescent="0.3"/>
    <row r="36" spans="2:7" hidden="1" x14ac:dyDescent="0.3">
      <c r="B36">
        <v>3</v>
      </c>
      <c r="C36" s="10" t="s">
        <v>16</v>
      </c>
      <c r="E36" s="8"/>
      <c r="G36" s="84" t="s">
        <v>100</v>
      </c>
    </row>
    <row r="37" spans="2:7" hidden="1" x14ac:dyDescent="0.3">
      <c r="C37" s="3" t="s">
        <v>48</v>
      </c>
      <c r="D37" s="8">
        <v>120000</v>
      </c>
      <c r="E37" t="s">
        <v>50</v>
      </c>
    </row>
    <row r="38" spans="2:7" hidden="1" x14ac:dyDescent="0.3">
      <c r="C38" s="3" t="s">
        <v>47</v>
      </c>
      <c r="D38" s="6">
        <v>0.6</v>
      </c>
      <c r="E38" t="s">
        <v>49</v>
      </c>
    </row>
    <row r="39" spans="2:7" hidden="1" x14ac:dyDescent="0.3">
      <c r="C39" s="3" t="s">
        <v>17</v>
      </c>
      <c r="E39" s="8"/>
    </row>
  </sheetData>
  <pageMargins left="0.7" right="0.7" top="0.75" bottom="0.75" header="0.3" footer="0.3"/>
  <pageSetup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P38"/>
  <sheetViews>
    <sheetView showGridLines="0" topLeftCell="A4" zoomScale="87" zoomScaleNormal="87" zoomScalePageLayoutView="87" workbookViewId="0">
      <selection activeCell="D15" sqref="D15"/>
    </sheetView>
  </sheetViews>
  <sheetFormatPr defaultColWidth="8.77734375" defaultRowHeight="14.4" x14ac:dyDescent="0.3"/>
  <cols>
    <col min="1" max="1" width="1.77734375" customWidth="1"/>
    <col min="2" max="2" width="41.44140625" bestFit="1" customWidth="1"/>
    <col min="3" max="3" width="1.44140625" customWidth="1"/>
    <col min="4" max="4" width="15.109375" bestFit="1" customWidth="1"/>
    <col min="5" max="5" width="1.77734375" customWidth="1"/>
    <col min="6" max="6" width="18.33203125" bestFit="1" customWidth="1"/>
    <col min="7" max="7" width="18.6640625" customWidth="1"/>
    <col min="8" max="8" width="2.33203125" customWidth="1"/>
    <col min="9" max="9" width="26.6640625" customWidth="1"/>
    <col min="10" max="10" width="26" bestFit="1" customWidth="1"/>
    <col min="11" max="11" width="30.44140625" bestFit="1" customWidth="1"/>
    <col min="13" max="13" width="9.6640625" customWidth="1"/>
    <col min="14" max="18" width="9.109375" customWidth="1"/>
  </cols>
  <sheetData>
    <row r="3" spans="2:16" ht="40.5" customHeight="1" x14ac:dyDescent="0.3"/>
    <row r="5" spans="2:16" ht="6.75" customHeight="1" thickBot="1" x14ac:dyDescent="0.35">
      <c r="B5" s="16"/>
      <c r="C5" s="16"/>
      <c r="D5" s="16"/>
      <c r="N5" t="s">
        <v>160</v>
      </c>
      <c r="O5" t="s">
        <v>161</v>
      </c>
      <c r="P5" t="s">
        <v>162</v>
      </c>
    </row>
    <row r="6" spans="2:16" ht="15" thickBot="1" x14ac:dyDescent="0.35">
      <c r="B6" s="144" t="s">
        <v>163</v>
      </c>
      <c r="C6" s="16"/>
      <c r="D6" s="16"/>
      <c r="N6">
        <v>1</v>
      </c>
      <c r="O6" s="90" t="e">
        <f>D8</f>
        <v>#REF!</v>
      </c>
      <c r="P6">
        <f>D9</f>
        <v>4000</v>
      </c>
    </row>
    <row r="7" spans="2:16" ht="15" thickBot="1" x14ac:dyDescent="0.35">
      <c r="B7" s="136" t="s">
        <v>164</v>
      </c>
      <c r="C7" s="16"/>
      <c r="D7" s="159" t="e">
        <f>#REF!</f>
        <v>#REF!</v>
      </c>
      <c r="F7" s="137" t="s">
        <v>165</v>
      </c>
      <c r="G7" s="137" t="s">
        <v>166</v>
      </c>
      <c r="N7">
        <v>2</v>
      </c>
      <c r="O7" s="90" t="e">
        <f>IF($D$8&lt;6, $D$8*1.3, IF($D$8&lt;21, $D$8*1.3, IF($D$8&lt;50, $D$8*1.2, IF($D$8&gt;100,$D$8*1.2, IF($D$8&lt;500, $D$8*1.3, IF($D$8&gt;499, $D$8*1.4))))))</f>
        <v>#REF!</v>
      </c>
      <c r="P7" s="90" t="e">
        <f>P6+O7</f>
        <v>#REF!</v>
      </c>
    </row>
    <row r="8" spans="2:16" ht="15" thickBot="1" x14ac:dyDescent="0.35">
      <c r="B8" s="138" t="s">
        <v>167</v>
      </c>
      <c r="C8" s="16"/>
      <c r="D8" s="160" t="e">
        <f>#REF!</f>
        <v>#REF!</v>
      </c>
      <c r="F8" s="139" t="e">
        <f>D7*0.02</f>
        <v>#REF!</v>
      </c>
      <c r="G8" s="139" t="e">
        <f>D7*0.05</f>
        <v>#REF!</v>
      </c>
      <c r="I8" s="292" t="s">
        <v>168</v>
      </c>
      <c r="J8" s="293"/>
      <c r="K8" s="294"/>
      <c r="N8">
        <v>3</v>
      </c>
      <c r="O8" s="90" t="e">
        <f>IF($D$8&lt;6, O7*1.3, IF($D$8&lt;21, O7*1.3, IF($D$8&lt;50, O7*1.2, IF($D$8&gt;100,O7*1.2, IF($D$8&lt;500, O7*1.3, IF($D$8&gt;499, O7*1.4))))))</f>
        <v>#REF!</v>
      </c>
      <c r="P8" s="90" t="e">
        <f>P7+O8</f>
        <v>#REF!</v>
      </c>
    </row>
    <row r="9" spans="2:16" ht="15" thickBot="1" x14ac:dyDescent="0.35">
      <c r="B9" s="138" t="s">
        <v>169</v>
      </c>
      <c r="C9" s="16"/>
      <c r="D9" s="156">
        <v>4000</v>
      </c>
      <c r="F9" s="140"/>
      <c r="G9" s="140"/>
      <c r="I9" s="136"/>
      <c r="J9" s="292" t="s">
        <v>170</v>
      </c>
      <c r="K9" s="294"/>
      <c r="N9">
        <v>4</v>
      </c>
      <c r="O9" s="90" t="e">
        <f>IF($D$8&lt;6, O8*1.3, IF($D$8&lt;21, O8*1.3, IF($D$8&lt;50, O8*1.2, IF($D$8&gt;100,O8*1.2, IF($D$8&lt;500, O8*1.3, IF($D$8&gt;499, O8*1.4))))))</f>
        <v>#REF!</v>
      </c>
      <c r="P9" s="90" t="e">
        <f t="shared" ref="P9:P20" si="0">P8+O9</f>
        <v>#REF!</v>
      </c>
    </row>
    <row r="10" spans="2:16" ht="15" thickBot="1" x14ac:dyDescent="0.35">
      <c r="B10" s="141" t="s">
        <v>171</v>
      </c>
      <c r="C10" s="16"/>
      <c r="D10" s="160" t="e">
        <f>#REF!</f>
        <v>#REF!</v>
      </c>
      <c r="F10" s="16"/>
      <c r="I10" s="142"/>
      <c r="J10" s="139" t="s">
        <v>172</v>
      </c>
      <c r="K10" s="139" t="s">
        <v>173</v>
      </c>
      <c r="N10">
        <v>5</v>
      </c>
      <c r="O10" s="90" t="e">
        <f t="shared" ref="O10:O20" si="1">IF($D$8&lt;6, O9*1.3, IF($D$8&lt;21, O9*1.3, IF($D$8&lt;50, O9*1.2, IF($D$8&gt;100,O9*1.2, IF($D$8&lt;500, O9*1.3, IF($D$8&gt;499, O9*1.4))))))</f>
        <v>#REF!</v>
      </c>
      <c r="P10" s="90" t="e">
        <f t="shared" si="0"/>
        <v>#REF!</v>
      </c>
    </row>
    <row r="11" spans="2:16" x14ac:dyDescent="0.3">
      <c r="B11" s="141" t="s">
        <v>174</v>
      </c>
      <c r="C11" s="16"/>
      <c r="D11" s="160" t="e">
        <f>#REF!</f>
        <v>#REF!</v>
      </c>
      <c r="F11" s="16"/>
      <c r="I11" s="136" t="s">
        <v>175</v>
      </c>
      <c r="J11" s="136" t="s">
        <v>176</v>
      </c>
      <c r="K11" s="136" t="s">
        <v>177</v>
      </c>
      <c r="N11">
        <v>6</v>
      </c>
      <c r="O11" s="90" t="e">
        <f>IF($D$8&lt;6, O10*1.3, IF($D$8&lt;21, O10*1.3, IF($D$8&lt;50, O10*1.2, IF($D$8&gt;100,O10*1.2, IF($D$8&lt;500, O10*1.3, IF($D$8&gt;499, O10*1.4))))))</f>
        <v>#REF!</v>
      </c>
      <c r="P11" s="90" t="e">
        <f>P10+O11</f>
        <v>#REF!</v>
      </c>
    </row>
    <row r="12" spans="2:16" ht="15" thickBot="1" x14ac:dyDescent="0.35">
      <c r="B12" s="142" t="s">
        <v>186</v>
      </c>
      <c r="C12" s="16"/>
      <c r="D12" s="161" t="e">
        <f>#REF!</f>
        <v>#REF!</v>
      </c>
      <c r="I12" s="138" t="s">
        <v>178</v>
      </c>
      <c r="J12" s="138" t="s">
        <v>176</v>
      </c>
      <c r="K12" s="138" t="s">
        <v>179</v>
      </c>
      <c r="N12">
        <v>7</v>
      </c>
      <c r="O12" s="90" t="e">
        <f t="shared" si="1"/>
        <v>#REF!</v>
      </c>
      <c r="P12" s="90" t="e">
        <f t="shared" si="0"/>
        <v>#REF!</v>
      </c>
    </row>
    <row r="13" spans="2:16" ht="15" thickBot="1" x14ac:dyDescent="0.35">
      <c r="E13" s="86"/>
      <c r="F13" s="86"/>
      <c r="I13" s="138" t="s">
        <v>180</v>
      </c>
      <c r="J13" s="138" t="s">
        <v>176</v>
      </c>
      <c r="K13" s="138" t="s">
        <v>181</v>
      </c>
      <c r="N13">
        <v>8</v>
      </c>
      <c r="O13" s="90" t="e">
        <f t="shared" si="1"/>
        <v>#REF!</v>
      </c>
      <c r="P13" s="90" t="e">
        <f t="shared" si="0"/>
        <v>#REF!</v>
      </c>
    </row>
    <row r="14" spans="2:16" ht="15" thickBot="1" x14ac:dyDescent="0.35">
      <c r="B14" s="144" t="s">
        <v>190</v>
      </c>
      <c r="C14" s="16"/>
      <c r="D14" s="16"/>
      <c r="I14" s="142" t="s">
        <v>182</v>
      </c>
      <c r="J14" s="142" t="s">
        <v>183</v>
      </c>
      <c r="K14" s="142" t="s">
        <v>184</v>
      </c>
      <c r="N14">
        <v>9</v>
      </c>
      <c r="O14" s="90" t="e">
        <f t="shared" si="1"/>
        <v>#REF!</v>
      </c>
      <c r="P14" s="90" t="e">
        <f t="shared" si="0"/>
        <v>#REF!</v>
      </c>
    </row>
    <row r="15" spans="2:16" ht="15" thickBot="1" x14ac:dyDescent="0.35">
      <c r="B15" s="136" t="s">
        <v>194</v>
      </c>
      <c r="C15" s="16"/>
      <c r="D15" s="162" t="e">
        <f>IF($D$7&lt;2000, $D$7*1.5, IF($D$7&gt;1999, $D$7*1.3))</f>
        <v>#REF!</v>
      </c>
      <c r="F15" s="137" t="s">
        <v>165</v>
      </c>
      <c r="G15" s="137" t="s">
        <v>166</v>
      </c>
      <c r="N15">
        <v>10</v>
      </c>
      <c r="O15" s="90" t="e">
        <f t="shared" si="1"/>
        <v>#REF!</v>
      </c>
      <c r="P15" s="90" t="e">
        <f t="shared" si="0"/>
        <v>#REF!</v>
      </c>
    </row>
    <row r="16" spans="2:16" ht="15" thickBot="1" x14ac:dyDescent="0.35">
      <c r="B16" s="138" t="s">
        <v>198</v>
      </c>
      <c r="C16" s="16"/>
      <c r="D16" s="163" t="e">
        <f>O11</f>
        <v>#REF!</v>
      </c>
      <c r="F16" s="157" t="e">
        <f>D15*0.02</f>
        <v>#REF!</v>
      </c>
      <c r="G16" s="139" t="e">
        <f>D15*0.05</f>
        <v>#REF!</v>
      </c>
      <c r="I16" s="292" t="s">
        <v>185</v>
      </c>
      <c r="J16" s="293"/>
      <c r="K16" s="294"/>
      <c r="N16">
        <v>11</v>
      </c>
      <c r="O16" s="90" t="e">
        <f t="shared" si="1"/>
        <v>#REF!</v>
      </c>
      <c r="P16" s="90" t="e">
        <f t="shared" si="0"/>
        <v>#REF!</v>
      </c>
    </row>
    <row r="17" spans="2:16" ht="15" thickBot="1" x14ac:dyDescent="0.35">
      <c r="B17" s="138" t="s">
        <v>202</v>
      </c>
      <c r="C17" s="16"/>
      <c r="D17" s="163" t="e">
        <f>P11</f>
        <v>#REF!</v>
      </c>
      <c r="F17" s="140"/>
      <c r="G17" s="140"/>
      <c r="I17" s="136"/>
      <c r="J17" s="292" t="s">
        <v>170</v>
      </c>
      <c r="K17" s="294"/>
      <c r="N17">
        <v>12</v>
      </c>
      <c r="O17" s="90" t="e">
        <f t="shared" si="1"/>
        <v>#REF!</v>
      </c>
      <c r="P17" s="90" t="e">
        <f t="shared" si="0"/>
        <v>#REF!</v>
      </c>
    </row>
    <row r="18" spans="2:16" ht="15" thickBot="1" x14ac:dyDescent="0.35">
      <c r="B18" s="142" t="s">
        <v>206</v>
      </c>
      <c r="C18" s="16"/>
      <c r="D18" s="164" t="e">
        <f>D16*D12</f>
        <v>#REF!</v>
      </c>
      <c r="I18" s="142"/>
      <c r="J18" s="139" t="s">
        <v>172</v>
      </c>
      <c r="K18" s="139" t="s">
        <v>173</v>
      </c>
      <c r="N18">
        <v>13</v>
      </c>
      <c r="O18" s="90" t="e">
        <f t="shared" si="1"/>
        <v>#REF!</v>
      </c>
      <c r="P18" s="90" t="e">
        <f t="shared" si="0"/>
        <v>#REF!</v>
      </c>
    </row>
    <row r="19" spans="2:16" ht="15" thickBot="1" x14ac:dyDescent="0.35">
      <c r="I19" s="136" t="s">
        <v>187</v>
      </c>
      <c r="J19" s="136" t="s">
        <v>188</v>
      </c>
      <c r="K19" s="136" t="s">
        <v>189</v>
      </c>
      <c r="N19">
        <v>14</v>
      </c>
      <c r="O19" s="90" t="e">
        <f t="shared" si="1"/>
        <v>#REF!</v>
      </c>
      <c r="P19" s="90" t="e">
        <f t="shared" si="0"/>
        <v>#REF!</v>
      </c>
    </row>
    <row r="20" spans="2:16" ht="15" thickBot="1" x14ac:dyDescent="0.35">
      <c r="B20" s="144" t="s">
        <v>210</v>
      </c>
      <c r="C20" s="16"/>
      <c r="D20" s="145"/>
      <c r="I20" s="138" t="s">
        <v>191</v>
      </c>
      <c r="J20" s="138" t="s">
        <v>192</v>
      </c>
      <c r="K20" s="138" t="s">
        <v>193</v>
      </c>
      <c r="N20">
        <v>15</v>
      </c>
      <c r="O20" s="90" t="e">
        <f t="shared" si="1"/>
        <v>#REF!</v>
      </c>
      <c r="P20" s="90" t="e">
        <f t="shared" si="0"/>
        <v>#REF!</v>
      </c>
    </row>
    <row r="21" spans="2:16" ht="15" thickBot="1" x14ac:dyDescent="0.35">
      <c r="B21" s="136" t="s">
        <v>194</v>
      </c>
      <c r="C21" s="16"/>
      <c r="D21" s="162" t="e">
        <f>IF($D$7&lt;200, $D$7*1.9, IF($D$7&lt;500, $D$7*2.5, IF($D$7&lt;2000, $D$7*2.2, IF($D$7&gt;1999,$D$7*1.6))))</f>
        <v>#REF!</v>
      </c>
      <c r="F21" s="137" t="s">
        <v>165</v>
      </c>
      <c r="G21" s="137" t="s">
        <v>166</v>
      </c>
      <c r="I21" s="138" t="s">
        <v>195</v>
      </c>
      <c r="J21" s="138" t="s">
        <v>196</v>
      </c>
      <c r="K21" s="138" t="s">
        <v>197</v>
      </c>
    </row>
    <row r="22" spans="2:16" ht="15" thickBot="1" x14ac:dyDescent="0.35">
      <c r="B22" s="138" t="s">
        <v>198</v>
      </c>
      <c r="C22" s="16"/>
      <c r="D22" s="163" t="e">
        <f>O17</f>
        <v>#REF!</v>
      </c>
      <c r="F22" s="157" t="e">
        <f>D21*0.02</f>
        <v>#REF!</v>
      </c>
      <c r="G22" s="139" t="e">
        <f>D21*0.05</f>
        <v>#REF!</v>
      </c>
      <c r="I22" s="138" t="s">
        <v>199</v>
      </c>
      <c r="J22" s="138" t="s">
        <v>200</v>
      </c>
      <c r="K22" s="138" t="s">
        <v>201</v>
      </c>
    </row>
    <row r="23" spans="2:16" x14ac:dyDescent="0.3">
      <c r="B23" s="138" t="s">
        <v>202</v>
      </c>
      <c r="C23" s="16"/>
      <c r="D23" s="163" t="e">
        <f>P17</f>
        <v>#REF!</v>
      </c>
      <c r="F23" s="140"/>
      <c r="G23" s="140"/>
      <c r="I23" s="138" t="s">
        <v>203</v>
      </c>
      <c r="J23" s="138" t="s">
        <v>204</v>
      </c>
      <c r="K23" s="138" t="s">
        <v>205</v>
      </c>
    </row>
    <row r="24" spans="2:16" ht="15" thickBot="1" x14ac:dyDescent="0.35">
      <c r="B24" s="142" t="s">
        <v>206</v>
      </c>
      <c r="C24" s="16"/>
      <c r="D24" s="164" t="e">
        <f>D22*D12</f>
        <v>#REF!</v>
      </c>
      <c r="I24" s="142" t="s">
        <v>207</v>
      </c>
      <c r="J24" s="142" t="s">
        <v>208</v>
      </c>
      <c r="K24" s="143" t="s">
        <v>209</v>
      </c>
    </row>
    <row r="25" spans="2:16" ht="18" customHeight="1" thickBot="1" x14ac:dyDescent="0.35"/>
    <row r="26" spans="2:16" ht="15" thickBot="1" x14ac:dyDescent="0.35">
      <c r="B26" s="144" t="s">
        <v>216</v>
      </c>
      <c r="K26" s="146"/>
    </row>
    <row r="27" spans="2:16" ht="15" thickBot="1" x14ac:dyDescent="0.35">
      <c r="B27" s="136" t="s">
        <v>103</v>
      </c>
      <c r="D27" s="162" t="e">
        <f>D21-D7</f>
        <v>#REF!</v>
      </c>
      <c r="I27" s="292" t="s">
        <v>211</v>
      </c>
      <c r="J27" s="294"/>
    </row>
    <row r="28" spans="2:16" x14ac:dyDescent="0.3">
      <c r="B28" s="138" t="s">
        <v>219</v>
      </c>
      <c r="D28" s="163" t="e">
        <f>D22-D8</f>
        <v>#REF!</v>
      </c>
      <c r="I28" s="136" t="s">
        <v>187</v>
      </c>
      <c r="J28" s="147" t="s">
        <v>212</v>
      </c>
    </row>
    <row r="29" spans="2:16" x14ac:dyDescent="0.3">
      <c r="B29" s="138" t="s">
        <v>220</v>
      </c>
      <c r="D29" s="163" t="e">
        <f>D23-D9</f>
        <v>#REF!</v>
      </c>
      <c r="I29" s="138" t="s">
        <v>191</v>
      </c>
      <c r="J29" s="148" t="s">
        <v>212</v>
      </c>
    </row>
    <row r="30" spans="2:16" ht="15" thickBot="1" x14ac:dyDescent="0.35">
      <c r="B30" s="142" t="s">
        <v>221</v>
      </c>
      <c r="D30" s="164" t="e">
        <f>D24-D10</f>
        <v>#REF!</v>
      </c>
      <c r="I30" s="138" t="s">
        <v>195</v>
      </c>
      <c r="J30" s="148" t="s">
        <v>213</v>
      </c>
    </row>
    <row r="31" spans="2:16" x14ac:dyDescent="0.3">
      <c r="I31" s="138" t="s">
        <v>199</v>
      </c>
      <c r="J31" s="148" t="s">
        <v>213</v>
      </c>
    </row>
    <row r="32" spans="2:16" x14ac:dyDescent="0.3">
      <c r="I32" s="138" t="s">
        <v>203</v>
      </c>
      <c r="J32" s="148" t="s">
        <v>212</v>
      </c>
    </row>
    <row r="33" spans="6:10" ht="15" thickBot="1" x14ac:dyDescent="0.35">
      <c r="I33" s="142" t="s">
        <v>207</v>
      </c>
      <c r="J33" s="149" t="s">
        <v>214</v>
      </c>
    </row>
    <row r="34" spans="6:10" x14ac:dyDescent="0.3">
      <c r="F34" s="153"/>
      <c r="G34" s="153"/>
      <c r="I34" s="150" t="s">
        <v>215</v>
      </c>
    </row>
    <row r="35" spans="6:10" x14ac:dyDescent="0.3">
      <c r="F35" s="154"/>
      <c r="G35" s="153"/>
      <c r="I35" s="151" t="s">
        <v>217</v>
      </c>
    </row>
    <row r="36" spans="6:10" x14ac:dyDescent="0.3">
      <c r="F36" s="153"/>
      <c r="G36" s="155"/>
      <c r="I36" s="152" t="s">
        <v>218</v>
      </c>
    </row>
    <row r="37" spans="6:10" x14ac:dyDescent="0.3">
      <c r="F37" s="153"/>
      <c r="G37" s="155"/>
    </row>
    <row r="38" spans="6:10" x14ac:dyDescent="0.3">
      <c r="F38" s="153"/>
      <c r="G38" s="153"/>
    </row>
  </sheetData>
  <sheetProtection selectLockedCells="1"/>
  <mergeCells count="5">
    <mergeCell ref="I8:K8"/>
    <mergeCell ref="J9:K9"/>
    <mergeCell ref="I16:K16"/>
    <mergeCell ref="J17:K17"/>
    <mergeCell ref="I27:J27"/>
  </mergeCells>
  <conditionalFormatting sqref="F8">
    <cfRule type="cellIs" dxfId="18" priority="18" operator="lessThan">
      <formula>$D$8</formula>
    </cfRule>
    <cfRule type="cellIs" dxfId="17" priority="19" operator="greaterThan">
      <formula>$D$8</formula>
    </cfRule>
  </conditionalFormatting>
  <conditionalFormatting sqref="F16">
    <cfRule type="cellIs" dxfId="16" priority="16" operator="lessThan">
      <formula>$D$16</formula>
    </cfRule>
    <cfRule type="cellIs" dxfId="15" priority="17" operator="greaterThan">
      <formula>$D$16</formula>
    </cfRule>
  </conditionalFormatting>
  <conditionalFormatting sqref="G8">
    <cfRule type="cellIs" dxfId="14" priority="12" operator="lessThan">
      <formula>$D$8</formula>
    </cfRule>
    <cfRule type="cellIs" dxfId="13" priority="15" operator="greaterThan">
      <formula>$D$8</formula>
    </cfRule>
  </conditionalFormatting>
  <conditionalFormatting sqref="G16">
    <cfRule type="cellIs" dxfId="12" priority="11" operator="lessThan">
      <formula>$D$16</formula>
    </cfRule>
    <cfRule type="cellIs" dxfId="11" priority="14" operator="greaterThan">
      <formula>$D$16</formula>
    </cfRule>
  </conditionalFormatting>
  <conditionalFormatting sqref="G22">
    <cfRule type="cellIs" dxfId="10" priority="10" operator="lessThan">
      <formula>$D$22</formula>
    </cfRule>
    <cfRule type="cellIs" dxfId="9" priority="13" operator="greaterThan">
      <formula>$D$22</formula>
    </cfRule>
  </conditionalFormatting>
  <conditionalFormatting sqref="F22">
    <cfRule type="cellIs" dxfId="8" priority="1" operator="lessThan">
      <formula>$D$22</formula>
    </cfRule>
    <cfRule type="cellIs" dxfId="7" priority="2" operator="greaterThan">
      <formula>$D$22</formula>
    </cfRule>
    <cfRule type="cellIs" dxfId="6" priority="3" operator="lessThan">
      <formula>$D$22</formula>
    </cfRule>
    <cfRule type="cellIs" dxfId="5" priority="4" operator="greaterThan">
      <formula>$D$22</formula>
    </cfRule>
    <cfRule type="cellIs" dxfId="4" priority="5" operator="lessThan">
      <formula>$D$22</formula>
    </cfRule>
  </conditionalFormatting>
  <conditionalFormatting sqref="G36">
    <cfRule type="cellIs" dxfId="3" priority="20" operator="lessThan">
      <formula>#REF!</formula>
    </cfRule>
    <cfRule type="cellIs" dxfId="2" priority="21" operator="greaterThan">
      <formula>#REF!</formula>
    </cfRule>
  </conditionalFormatting>
  <conditionalFormatting sqref="G37">
    <cfRule type="cellIs" dxfId="1" priority="22" operator="lessThan">
      <formula>#REF!</formula>
    </cfRule>
    <cfRule type="cellIs" dxfId="0" priority="23" operator="greaterThan">
      <formula>#REF!</formula>
    </cfRule>
  </conditionalFormatting>
  <pageMargins left="0.7" right="0.7" top="0.75" bottom="0.75" header="0.3" footer="0.3"/>
  <pageSetup orientation="portrait"/>
  <ignoredErrors>
    <ignoredError sqref="D7:D8 D10:D11" unlockedFormula="1"/>
  </ignoredError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selection activeCell="F8" sqref="F8"/>
    </sheetView>
  </sheetViews>
  <sheetFormatPr defaultColWidth="8.77734375" defaultRowHeight="14.4" outlineLevelRow="1" outlineLevelCol="1" x14ac:dyDescent="0.3"/>
  <cols>
    <col min="1" max="1" width="30.109375" style="86" bestFit="1" customWidth="1"/>
    <col min="2" max="2" width="10.109375" style="86" hidden="1" customWidth="1" outlineLevel="1"/>
    <col min="3" max="3" width="12.109375" style="86" hidden="1" customWidth="1" outlineLevel="1"/>
    <col min="4" max="4" width="16.44140625" style="86" bestFit="1" customWidth="1" collapsed="1"/>
    <col min="5" max="5" width="10.44140625" style="86" hidden="1" customWidth="1" outlineLevel="1"/>
    <col min="6" max="6" width="16.44140625" style="86" bestFit="1" customWidth="1" collapsed="1"/>
    <col min="7" max="7" width="10.44140625" style="86" hidden="1" customWidth="1" outlineLevel="1"/>
    <col min="8" max="8" width="17.44140625" style="86" bestFit="1" customWidth="1" collapsed="1"/>
    <col min="9" max="9" width="10.44140625" style="86" hidden="1" customWidth="1" outlineLevel="1"/>
    <col min="10" max="10" width="8.77734375" style="86" collapsed="1"/>
    <col min="11" max="12" width="8.77734375" style="86"/>
    <col min="13" max="13" width="14.6640625" style="86" customWidth="1"/>
    <col min="14" max="14" width="16.44140625" style="86" customWidth="1"/>
    <col min="15" max="15" width="20" style="86" bestFit="1" customWidth="1"/>
    <col min="16" max="256" width="8.77734375" style="86"/>
    <col min="257" max="257" width="30.109375" style="86" bestFit="1" customWidth="1"/>
    <col min="258" max="258" width="10.109375" style="86" customWidth="1"/>
    <col min="259" max="259" width="12.109375" style="86" customWidth="1"/>
    <col min="260" max="260" width="16.44140625" style="86" bestFit="1" customWidth="1"/>
    <col min="261" max="261" width="10.44140625" style="86" customWidth="1"/>
    <col min="262" max="262" width="16.44140625" style="86" bestFit="1" customWidth="1"/>
    <col min="263" max="263" width="10.44140625" style="86" customWidth="1"/>
    <col min="264" max="264" width="17.44140625" style="86" bestFit="1" customWidth="1"/>
    <col min="265" max="265" width="10.44140625" style="86" customWidth="1"/>
    <col min="266" max="512" width="8.77734375" style="86"/>
    <col min="513" max="513" width="30.109375" style="86" bestFit="1" customWidth="1"/>
    <col min="514" max="514" width="10.109375" style="86" customWidth="1"/>
    <col min="515" max="515" width="12.109375" style="86" customWidth="1"/>
    <col min="516" max="516" width="16.44140625" style="86" bestFit="1" customWidth="1"/>
    <col min="517" max="517" width="10.44140625" style="86" customWidth="1"/>
    <col min="518" max="518" width="16.44140625" style="86" bestFit="1" customWidth="1"/>
    <col min="519" max="519" width="10.44140625" style="86" customWidth="1"/>
    <col min="520" max="520" width="17.44140625" style="86" bestFit="1" customWidth="1"/>
    <col min="521" max="521" width="10.44140625" style="86" customWidth="1"/>
    <col min="522" max="768" width="8.77734375" style="86"/>
    <col min="769" max="769" width="30.109375" style="86" bestFit="1" customWidth="1"/>
    <col min="770" max="770" width="10.109375" style="86" customWidth="1"/>
    <col min="771" max="771" width="12.109375" style="86" customWidth="1"/>
    <col min="772" max="772" width="16.44140625" style="86" bestFit="1" customWidth="1"/>
    <col min="773" max="773" width="10.44140625" style="86" customWidth="1"/>
    <col min="774" max="774" width="16.44140625" style="86" bestFit="1" customWidth="1"/>
    <col min="775" max="775" width="10.44140625" style="86" customWidth="1"/>
    <col min="776" max="776" width="17.44140625" style="86" bestFit="1" customWidth="1"/>
    <col min="777" max="777" width="10.44140625" style="86" customWidth="1"/>
    <col min="778" max="1024" width="8.77734375" style="86"/>
    <col min="1025" max="1025" width="30.109375" style="86" bestFit="1" customWidth="1"/>
    <col min="1026" max="1026" width="10.109375" style="86" customWidth="1"/>
    <col min="1027" max="1027" width="12.109375" style="86" customWidth="1"/>
    <col min="1028" max="1028" width="16.44140625" style="86" bestFit="1" customWidth="1"/>
    <col min="1029" max="1029" width="10.44140625" style="86" customWidth="1"/>
    <col min="1030" max="1030" width="16.44140625" style="86" bestFit="1" customWidth="1"/>
    <col min="1031" max="1031" width="10.44140625" style="86" customWidth="1"/>
    <col min="1032" max="1032" width="17.44140625" style="86" bestFit="1" customWidth="1"/>
    <col min="1033" max="1033" width="10.44140625" style="86" customWidth="1"/>
    <col min="1034" max="1280" width="8.77734375" style="86"/>
    <col min="1281" max="1281" width="30.109375" style="86" bestFit="1" customWidth="1"/>
    <col min="1282" max="1282" width="10.109375" style="86" customWidth="1"/>
    <col min="1283" max="1283" width="12.109375" style="86" customWidth="1"/>
    <col min="1284" max="1284" width="16.44140625" style="86" bestFit="1" customWidth="1"/>
    <col min="1285" max="1285" width="10.44140625" style="86" customWidth="1"/>
    <col min="1286" max="1286" width="16.44140625" style="86" bestFit="1" customWidth="1"/>
    <col min="1287" max="1287" width="10.44140625" style="86" customWidth="1"/>
    <col min="1288" max="1288" width="17.44140625" style="86" bestFit="1" customWidth="1"/>
    <col min="1289" max="1289" width="10.44140625" style="86" customWidth="1"/>
    <col min="1290" max="1536" width="8.77734375" style="86"/>
    <col min="1537" max="1537" width="30.109375" style="86" bestFit="1" customWidth="1"/>
    <col min="1538" max="1538" width="10.109375" style="86" customWidth="1"/>
    <col min="1539" max="1539" width="12.109375" style="86" customWidth="1"/>
    <col min="1540" max="1540" width="16.44140625" style="86" bestFit="1" customWidth="1"/>
    <col min="1541" max="1541" width="10.44140625" style="86" customWidth="1"/>
    <col min="1542" max="1542" width="16.44140625" style="86" bestFit="1" customWidth="1"/>
    <col min="1543" max="1543" width="10.44140625" style="86" customWidth="1"/>
    <col min="1544" max="1544" width="17.44140625" style="86" bestFit="1" customWidth="1"/>
    <col min="1545" max="1545" width="10.44140625" style="86" customWidth="1"/>
    <col min="1546" max="1792" width="8.77734375" style="86"/>
    <col min="1793" max="1793" width="30.109375" style="86" bestFit="1" customWidth="1"/>
    <col min="1794" max="1794" width="10.109375" style="86" customWidth="1"/>
    <col min="1795" max="1795" width="12.109375" style="86" customWidth="1"/>
    <col min="1796" max="1796" width="16.44140625" style="86" bestFit="1" customWidth="1"/>
    <col min="1797" max="1797" width="10.44140625" style="86" customWidth="1"/>
    <col min="1798" max="1798" width="16.44140625" style="86" bestFit="1" customWidth="1"/>
    <col min="1799" max="1799" width="10.44140625" style="86" customWidth="1"/>
    <col min="1800" max="1800" width="17.44140625" style="86" bestFit="1" customWidth="1"/>
    <col min="1801" max="1801" width="10.44140625" style="86" customWidth="1"/>
    <col min="1802" max="2048" width="8.77734375" style="86"/>
    <col min="2049" max="2049" width="30.109375" style="86" bestFit="1" customWidth="1"/>
    <col min="2050" max="2050" width="10.109375" style="86" customWidth="1"/>
    <col min="2051" max="2051" width="12.109375" style="86" customWidth="1"/>
    <col min="2052" max="2052" width="16.44140625" style="86" bestFit="1" customWidth="1"/>
    <col min="2053" max="2053" width="10.44140625" style="86" customWidth="1"/>
    <col min="2054" max="2054" width="16.44140625" style="86" bestFit="1" customWidth="1"/>
    <col min="2055" max="2055" width="10.44140625" style="86" customWidth="1"/>
    <col min="2056" max="2056" width="17.44140625" style="86" bestFit="1" customWidth="1"/>
    <col min="2057" max="2057" width="10.44140625" style="86" customWidth="1"/>
    <col min="2058" max="2304" width="8.77734375" style="86"/>
    <col min="2305" max="2305" width="30.109375" style="86" bestFit="1" customWidth="1"/>
    <col min="2306" max="2306" width="10.109375" style="86" customWidth="1"/>
    <col min="2307" max="2307" width="12.109375" style="86" customWidth="1"/>
    <col min="2308" max="2308" width="16.44140625" style="86" bestFit="1" customWidth="1"/>
    <col min="2309" max="2309" width="10.44140625" style="86" customWidth="1"/>
    <col min="2310" max="2310" width="16.44140625" style="86" bestFit="1" customWidth="1"/>
    <col min="2311" max="2311" width="10.44140625" style="86" customWidth="1"/>
    <col min="2312" max="2312" width="17.44140625" style="86" bestFit="1" customWidth="1"/>
    <col min="2313" max="2313" width="10.44140625" style="86" customWidth="1"/>
    <col min="2314" max="2560" width="8.77734375" style="86"/>
    <col min="2561" max="2561" width="30.109375" style="86" bestFit="1" customWidth="1"/>
    <col min="2562" max="2562" width="10.109375" style="86" customWidth="1"/>
    <col min="2563" max="2563" width="12.109375" style="86" customWidth="1"/>
    <col min="2564" max="2564" width="16.44140625" style="86" bestFit="1" customWidth="1"/>
    <col min="2565" max="2565" width="10.44140625" style="86" customWidth="1"/>
    <col min="2566" max="2566" width="16.44140625" style="86" bestFit="1" customWidth="1"/>
    <col min="2567" max="2567" width="10.44140625" style="86" customWidth="1"/>
    <col min="2568" max="2568" width="17.44140625" style="86" bestFit="1" customWidth="1"/>
    <col min="2569" max="2569" width="10.44140625" style="86" customWidth="1"/>
    <col min="2570" max="2816" width="8.77734375" style="86"/>
    <col min="2817" max="2817" width="30.109375" style="86" bestFit="1" customWidth="1"/>
    <col min="2818" max="2818" width="10.109375" style="86" customWidth="1"/>
    <col min="2819" max="2819" width="12.109375" style="86" customWidth="1"/>
    <col min="2820" max="2820" width="16.44140625" style="86" bestFit="1" customWidth="1"/>
    <col min="2821" max="2821" width="10.44140625" style="86" customWidth="1"/>
    <col min="2822" max="2822" width="16.44140625" style="86" bestFit="1" customWidth="1"/>
    <col min="2823" max="2823" width="10.44140625" style="86" customWidth="1"/>
    <col min="2824" max="2824" width="17.44140625" style="86" bestFit="1" customWidth="1"/>
    <col min="2825" max="2825" width="10.44140625" style="86" customWidth="1"/>
    <col min="2826" max="3072" width="8.77734375" style="86"/>
    <col min="3073" max="3073" width="30.109375" style="86" bestFit="1" customWidth="1"/>
    <col min="3074" max="3074" width="10.109375" style="86" customWidth="1"/>
    <col min="3075" max="3075" width="12.109375" style="86" customWidth="1"/>
    <col min="3076" max="3076" width="16.44140625" style="86" bestFit="1" customWidth="1"/>
    <col min="3077" max="3077" width="10.44140625" style="86" customWidth="1"/>
    <col min="3078" max="3078" width="16.44140625" style="86" bestFit="1" customWidth="1"/>
    <col min="3079" max="3079" width="10.44140625" style="86" customWidth="1"/>
    <col min="3080" max="3080" width="17.44140625" style="86" bestFit="1" customWidth="1"/>
    <col min="3081" max="3081" width="10.44140625" style="86" customWidth="1"/>
    <col min="3082" max="3328" width="8.77734375" style="86"/>
    <col min="3329" max="3329" width="30.109375" style="86" bestFit="1" customWidth="1"/>
    <col min="3330" max="3330" width="10.109375" style="86" customWidth="1"/>
    <col min="3331" max="3331" width="12.109375" style="86" customWidth="1"/>
    <col min="3332" max="3332" width="16.44140625" style="86" bestFit="1" customWidth="1"/>
    <col min="3333" max="3333" width="10.44140625" style="86" customWidth="1"/>
    <col min="3334" max="3334" width="16.44140625" style="86" bestFit="1" customWidth="1"/>
    <col min="3335" max="3335" width="10.44140625" style="86" customWidth="1"/>
    <col min="3336" max="3336" width="17.44140625" style="86" bestFit="1" customWidth="1"/>
    <col min="3337" max="3337" width="10.44140625" style="86" customWidth="1"/>
    <col min="3338" max="3584" width="8.77734375" style="86"/>
    <col min="3585" max="3585" width="30.109375" style="86" bestFit="1" customWidth="1"/>
    <col min="3586" max="3586" width="10.109375" style="86" customWidth="1"/>
    <col min="3587" max="3587" width="12.109375" style="86" customWidth="1"/>
    <col min="3588" max="3588" width="16.44140625" style="86" bestFit="1" customWidth="1"/>
    <col min="3589" max="3589" width="10.44140625" style="86" customWidth="1"/>
    <col min="3590" max="3590" width="16.44140625" style="86" bestFit="1" customWidth="1"/>
    <col min="3591" max="3591" width="10.44140625" style="86" customWidth="1"/>
    <col min="3592" max="3592" width="17.44140625" style="86" bestFit="1" customWidth="1"/>
    <col min="3593" max="3593" width="10.44140625" style="86" customWidth="1"/>
    <col min="3594" max="3840" width="8.77734375" style="86"/>
    <col min="3841" max="3841" width="30.109375" style="86" bestFit="1" customWidth="1"/>
    <col min="3842" max="3842" width="10.109375" style="86" customWidth="1"/>
    <col min="3843" max="3843" width="12.109375" style="86" customWidth="1"/>
    <col min="3844" max="3844" width="16.44140625" style="86" bestFit="1" customWidth="1"/>
    <col min="3845" max="3845" width="10.44140625" style="86" customWidth="1"/>
    <col min="3846" max="3846" width="16.44140625" style="86" bestFit="1" customWidth="1"/>
    <col min="3847" max="3847" width="10.44140625" style="86" customWidth="1"/>
    <col min="3848" max="3848" width="17.44140625" style="86" bestFit="1" customWidth="1"/>
    <col min="3849" max="3849" width="10.44140625" style="86" customWidth="1"/>
    <col min="3850" max="4096" width="8.77734375" style="86"/>
    <col min="4097" max="4097" width="30.109375" style="86" bestFit="1" customWidth="1"/>
    <col min="4098" max="4098" width="10.109375" style="86" customWidth="1"/>
    <col min="4099" max="4099" width="12.109375" style="86" customWidth="1"/>
    <col min="4100" max="4100" width="16.44140625" style="86" bestFit="1" customWidth="1"/>
    <col min="4101" max="4101" width="10.44140625" style="86" customWidth="1"/>
    <col min="4102" max="4102" width="16.44140625" style="86" bestFit="1" customWidth="1"/>
    <col min="4103" max="4103" width="10.44140625" style="86" customWidth="1"/>
    <col min="4104" max="4104" width="17.44140625" style="86" bestFit="1" customWidth="1"/>
    <col min="4105" max="4105" width="10.44140625" style="86" customWidth="1"/>
    <col min="4106" max="4352" width="8.77734375" style="86"/>
    <col min="4353" max="4353" width="30.109375" style="86" bestFit="1" customWidth="1"/>
    <col min="4354" max="4354" width="10.109375" style="86" customWidth="1"/>
    <col min="4355" max="4355" width="12.109375" style="86" customWidth="1"/>
    <col min="4356" max="4356" width="16.44140625" style="86" bestFit="1" customWidth="1"/>
    <col min="4357" max="4357" width="10.44140625" style="86" customWidth="1"/>
    <col min="4358" max="4358" width="16.44140625" style="86" bestFit="1" customWidth="1"/>
    <col min="4359" max="4359" width="10.44140625" style="86" customWidth="1"/>
    <col min="4360" max="4360" width="17.44140625" style="86" bestFit="1" customWidth="1"/>
    <col min="4361" max="4361" width="10.44140625" style="86" customWidth="1"/>
    <col min="4362" max="4608" width="8.77734375" style="86"/>
    <col min="4609" max="4609" width="30.109375" style="86" bestFit="1" customWidth="1"/>
    <col min="4610" max="4610" width="10.109375" style="86" customWidth="1"/>
    <col min="4611" max="4611" width="12.109375" style="86" customWidth="1"/>
    <col min="4612" max="4612" width="16.44140625" style="86" bestFit="1" customWidth="1"/>
    <col min="4613" max="4613" width="10.44140625" style="86" customWidth="1"/>
    <col min="4614" max="4614" width="16.44140625" style="86" bestFit="1" customWidth="1"/>
    <col min="4615" max="4615" width="10.44140625" style="86" customWidth="1"/>
    <col min="4616" max="4616" width="17.44140625" style="86" bestFit="1" customWidth="1"/>
    <col min="4617" max="4617" width="10.44140625" style="86" customWidth="1"/>
    <col min="4618" max="4864" width="8.77734375" style="86"/>
    <col min="4865" max="4865" width="30.109375" style="86" bestFit="1" customWidth="1"/>
    <col min="4866" max="4866" width="10.109375" style="86" customWidth="1"/>
    <col min="4867" max="4867" width="12.109375" style="86" customWidth="1"/>
    <col min="4868" max="4868" width="16.44140625" style="86" bestFit="1" customWidth="1"/>
    <col min="4869" max="4869" width="10.44140625" style="86" customWidth="1"/>
    <col min="4870" max="4870" width="16.44140625" style="86" bestFit="1" customWidth="1"/>
    <col min="4871" max="4871" width="10.44140625" style="86" customWidth="1"/>
    <col min="4872" max="4872" width="17.44140625" style="86" bestFit="1" customWidth="1"/>
    <col min="4873" max="4873" width="10.44140625" style="86" customWidth="1"/>
    <col min="4874" max="5120" width="8.77734375" style="86"/>
    <col min="5121" max="5121" width="30.109375" style="86" bestFit="1" customWidth="1"/>
    <col min="5122" max="5122" width="10.109375" style="86" customWidth="1"/>
    <col min="5123" max="5123" width="12.109375" style="86" customWidth="1"/>
    <col min="5124" max="5124" width="16.44140625" style="86" bestFit="1" customWidth="1"/>
    <col min="5125" max="5125" width="10.44140625" style="86" customWidth="1"/>
    <col min="5126" max="5126" width="16.44140625" style="86" bestFit="1" customWidth="1"/>
    <col min="5127" max="5127" width="10.44140625" style="86" customWidth="1"/>
    <col min="5128" max="5128" width="17.44140625" style="86" bestFit="1" customWidth="1"/>
    <col min="5129" max="5129" width="10.44140625" style="86" customWidth="1"/>
    <col min="5130" max="5376" width="8.77734375" style="86"/>
    <col min="5377" max="5377" width="30.109375" style="86" bestFit="1" customWidth="1"/>
    <col min="5378" max="5378" width="10.109375" style="86" customWidth="1"/>
    <col min="5379" max="5379" width="12.109375" style="86" customWidth="1"/>
    <col min="5380" max="5380" width="16.44140625" style="86" bestFit="1" customWidth="1"/>
    <col min="5381" max="5381" width="10.44140625" style="86" customWidth="1"/>
    <col min="5382" max="5382" width="16.44140625" style="86" bestFit="1" customWidth="1"/>
    <col min="5383" max="5383" width="10.44140625" style="86" customWidth="1"/>
    <col min="5384" max="5384" width="17.44140625" style="86" bestFit="1" customWidth="1"/>
    <col min="5385" max="5385" width="10.44140625" style="86" customWidth="1"/>
    <col min="5386" max="5632" width="8.77734375" style="86"/>
    <col min="5633" max="5633" width="30.109375" style="86" bestFit="1" customWidth="1"/>
    <col min="5634" max="5634" width="10.109375" style="86" customWidth="1"/>
    <col min="5635" max="5635" width="12.109375" style="86" customWidth="1"/>
    <col min="5636" max="5636" width="16.44140625" style="86" bestFit="1" customWidth="1"/>
    <col min="5637" max="5637" width="10.44140625" style="86" customWidth="1"/>
    <col min="5638" max="5638" width="16.44140625" style="86" bestFit="1" customWidth="1"/>
    <col min="5639" max="5639" width="10.44140625" style="86" customWidth="1"/>
    <col min="5640" max="5640" width="17.44140625" style="86" bestFit="1" customWidth="1"/>
    <col min="5641" max="5641" width="10.44140625" style="86" customWidth="1"/>
    <col min="5642" max="5888" width="8.77734375" style="86"/>
    <col min="5889" max="5889" width="30.109375" style="86" bestFit="1" customWidth="1"/>
    <col min="5890" max="5890" width="10.109375" style="86" customWidth="1"/>
    <col min="5891" max="5891" width="12.109375" style="86" customWidth="1"/>
    <col min="5892" max="5892" width="16.44140625" style="86" bestFit="1" customWidth="1"/>
    <col min="5893" max="5893" width="10.44140625" style="86" customWidth="1"/>
    <col min="5894" max="5894" width="16.44140625" style="86" bestFit="1" customWidth="1"/>
    <col min="5895" max="5895" width="10.44140625" style="86" customWidth="1"/>
    <col min="5896" max="5896" width="17.44140625" style="86" bestFit="1" customWidth="1"/>
    <col min="5897" max="5897" width="10.44140625" style="86" customWidth="1"/>
    <col min="5898" max="6144" width="8.77734375" style="86"/>
    <col min="6145" max="6145" width="30.109375" style="86" bestFit="1" customWidth="1"/>
    <col min="6146" max="6146" width="10.109375" style="86" customWidth="1"/>
    <col min="6147" max="6147" width="12.109375" style="86" customWidth="1"/>
    <col min="6148" max="6148" width="16.44140625" style="86" bestFit="1" customWidth="1"/>
    <col min="6149" max="6149" width="10.44140625" style="86" customWidth="1"/>
    <col min="6150" max="6150" width="16.44140625" style="86" bestFit="1" customWidth="1"/>
    <col min="6151" max="6151" width="10.44140625" style="86" customWidth="1"/>
    <col min="6152" max="6152" width="17.44140625" style="86" bestFit="1" customWidth="1"/>
    <col min="6153" max="6153" width="10.44140625" style="86" customWidth="1"/>
    <col min="6154" max="6400" width="8.77734375" style="86"/>
    <col min="6401" max="6401" width="30.109375" style="86" bestFit="1" customWidth="1"/>
    <col min="6402" max="6402" width="10.109375" style="86" customWidth="1"/>
    <col min="6403" max="6403" width="12.109375" style="86" customWidth="1"/>
    <col min="6404" max="6404" width="16.44140625" style="86" bestFit="1" customWidth="1"/>
    <col min="6405" max="6405" width="10.44140625" style="86" customWidth="1"/>
    <col min="6406" max="6406" width="16.44140625" style="86" bestFit="1" customWidth="1"/>
    <col min="6407" max="6407" width="10.44140625" style="86" customWidth="1"/>
    <col min="6408" max="6408" width="17.44140625" style="86" bestFit="1" customWidth="1"/>
    <col min="6409" max="6409" width="10.44140625" style="86" customWidth="1"/>
    <col min="6410" max="6656" width="8.77734375" style="86"/>
    <col min="6657" max="6657" width="30.109375" style="86" bestFit="1" customWidth="1"/>
    <col min="6658" max="6658" width="10.109375" style="86" customWidth="1"/>
    <col min="6659" max="6659" width="12.109375" style="86" customWidth="1"/>
    <col min="6660" max="6660" width="16.44140625" style="86" bestFit="1" customWidth="1"/>
    <col min="6661" max="6661" width="10.44140625" style="86" customWidth="1"/>
    <col min="6662" max="6662" width="16.44140625" style="86" bestFit="1" customWidth="1"/>
    <col min="6663" max="6663" width="10.44140625" style="86" customWidth="1"/>
    <col min="6664" max="6664" width="17.44140625" style="86" bestFit="1" customWidth="1"/>
    <col min="6665" max="6665" width="10.44140625" style="86" customWidth="1"/>
    <col min="6666" max="6912" width="8.77734375" style="86"/>
    <col min="6913" max="6913" width="30.109375" style="86" bestFit="1" customWidth="1"/>
    <col min="6914" max="6914" width="10.109375" style="86" customWidth="1"/>
    <col min="6915" max="6915" width="12.109375" style="86" customWidth="1"/>
    <col min="6916" max="6916" width="16.44140625" style="86" bestFit="1" customWidth="1"/>
    <col min="6917" max="6917" width="10.44140625" style="86" customWidth="1"/>
    <col min="6918" max="6918" width="16.44140625" style="86" bestFit="1" customWidth="1"/>
    <col min="6919" max="6919" width="10.44140625" style="86" customWidth="1"/>
    <col min="6920" max="6920" width="17.44140625" style="86" bestFit="1" customWidth="1"/>
    <col min="6921" max="6921" width="10.44140625" style="86" customWidth="1"/>
    <col min="6922" max="7168" width="8.77734375" style="86"/>
    <col min="7169" max="7169" width="30.109375" style="86" bestFit="1" customWidth="1"/>
    <col min="7170" max="7170" width="10.109375" style="86" customWidth="1"/>
    <col min="7171" max="7171" width="12.109375" style="86" customWidth="1"/>
    <col min="7172" max="7172" width="16.44140625" style="86" bestFit="1" customWidth="1"/>
    <col min="7173" max="7173" width="10.44140625" style="86" customWidth="1"/>
    <col min="7174" max="7174" width="16.44140625" style="86" bestFit="1" customWidth="1"/>
    <col min="7175" max="7175" width="10.44140625" style="86" customWidth="1"/>
    <col min="7176" max="7176" width="17.44140625" style="86" bestFit="1" customWidth="1"/>
    <col min="7177" max="7177" width="10.44140625" style="86" customWidth="1"/>
    <col min="7178" max="7424" width="8.77734375" style="86"/>
    <col min="7425" max="7425" width="30.109375" style="86" bestFit="1" customWidth="1"/>
    <col min="7426" max="7426" width="10.109375" style="86" customWidth="1"/>
    <col min="7427" max="7427" width="12.109375" style="86" customWidth="1"/>
    <col min="7428" max="7428" width="16.44140625" style="86" bestFit="1" customWidth="1"/>
    <col min="7429" max="7429" width="10.44140625" style="86" customWidth="1"/>
    <col min="7430" max="7430" width="16.44140625" style="86" bestFit="1" customWidth="1"/>
    <col min="7431" max="7431" width="10.44140625" style="86" customWidth="1"/>
    <col min="7432" max="7432" width="17.44140625" style="86" bestFit="1" customWidth="1"/>
    <col min="7433" max="7433" width="10.44140625" style="86" customWidth="1"/>
    <col min="7434" max="7680" width="8.77734375" style="86"/>
    <col min="7681" max="7681" width="30.109375" style="86" bestFit="1" customWidth="1"/>
    <col min="7682" max="7682" width="10.109375" style="86" customWidth="1"/>
    <col min="7683" max="7683" width="12.109375" style="86" customWidth="1"/>
    <col min="7684" max="7684" width="16.44140625" style="86" bestFit="1" customWidth="1"/>
    <col min="7685" max="7685" width="10.44140625" style="86" customWidth="1"/>
    <col min="7686" max="7686" width="16.44140625" style="86" bestFit="1" customWidth="1"/>
    <col min="7687" max="7687" width="10.44140625" style="86" customWidth="1"/>
    <col min="7688" max="7688" width="17.44140625" style="86" bestFit="1" customWidth="1"/>
    <col min="7689" max="7689" width="10.44140625" style="86" customWidth="1"/>
    <col min="7690" max="7936" width="8.77734375" style="86"/>
    <col min="7937" max="7937" width="30.109375" style="86" bestFit="1" customWidth="1"/>
    <col min="7938" max="7938" width="10.109375" style="86" customWidth="1"/>
    <col min="7939" max="7939" width="12.109375" style="86" customWidth="1"/>
    <col min="7940" max="7940" width="16.44140625" style="86" bestFit="1" customWidth="1"/>
    <col min="7941" max="7941" width="10.44140625" style="86" customWidth="1"/>
    <col min="7942" max="7942" width="16.44140625" style="86" bestFit="1" customWidth="1"/>
    <col min="7943" max="7943" width="10.44140625" style="86" customWidth="1"/>
    <col min="7944" max="7944" width="17.44140625" style="86" bestFit="1" customWidth="1"/>
    <col min="7945" max="7945" width="10.44140625" style="86" customWidth="1"/>
    <col min="7946" max="8192" width="8.77734375" style="86"/>
    <col min="8193" max="8193" width="30.109375" style="86" bestFit="1" customWidth="1"/>
    <col min="8194" max="8194" width="10.109375" style="86" customWidth="1"/>
    <col min="8195" max="8195" width="12.109375" style="86" customWidth="1"/>
    <col min="8196" max="8196" width="16.44140625" style="86" bestFit="1" customWidth="1"/>
    <col min="8197" max="8197" width="10.44140625" style="86" customWidth="1"/>
    <col min="8198" max="8198" width="16.44140625" style="86" bestFit="1" customWidth="1"/>
    <col min="8199" max="8199" width="10.44140625" style="86" customWidth="1"/>
    <col min="8200" max="8200" width="17.44140625" style="86" bestFit="1" customWidth="1"/>
    <col min="8201" max="8201" width="10.44140625" style="86" customWidth="1"/>
    <col min="8202" max="8448" width="8.77734375" style="86"/>
    <col min="8449" max="8449" width="30.109375" style="86" bestFit="1" customWidth="1"/>
    <col min="8450" max="8450" width="10.109375" style="86" customWidth="1"/>
    <col min="8451" max="8451" width="12.109375" style="86" customWidth="1"/>
    <col min="8452" max="8452" width="16.44140625" style="86" bestFit="1" customWidth="1"/>
    <col min="8453" max="8453" width="10.44140625" style="86" customWidth="1"/>
    <col min="8454" max="8454" width="16.44140625" style="86" bestFit="1" customWidth="1"/>
    <col min="8455" max="8455" width="10.44140625" style="86" customWidth="1"/>
    <col min="8456" max="8456" width="17.44140625" style="86" bestFit="1" customWidth="1"/>
    <col min="8457" max="8457" width="10.44140625" style="86" customWidth="1"/>
    <col min="8458" max="8704" width="8.77734375" style="86"/>
    <col min="8705" max="8705" width="30.109375" style="86" bestFit="1" customWidth="1"/>
    <col min="8706" max="8706" width="10.109375" style="86" customWidth="1"/>
    <col min="8707" max="8707" width="12.109375" style="86" customWidth="1"/>
    <col min="8708" max="8708" width="16.44140625" style="86" bestFit="1" customWidth="1"/>
    <col min="8709" max="8709" width="10.44140625" style="86" customWidth="1"/>
    <col min="8710" max="8710" width="16.44140625" style="86" bestFit="1" customWidth="1"/>
    <col min="8711" max="8711" width="10.44140625" style="86" customWidth="1"/>
    <col min="8712" max="8712" width="17.44140625" style="86" bestFit="1" customWidth="1"/>
    <col min="8713" max="8713" width="10.44140625" style="86" customWidth="1"/>
    <col min="8714" max="8960" width="8.77734375" style="86"/>
    <col min="8961" max="8961" width="30.109375" style="86" bestFit="1" customWidth="1"/>
    <col min="8962" max="8962" width="10.109375" style="86" customWidth="1"/>
    <col min="8963" max="8963" width="12.109375" style="86" customWidth="1"/>
    <col min="8964" max="8964" width="16.44140625" style="86" bestFit="1" customWidth="1"/>
    <col min="8965" max="8965" width="10.44140625" style="86" customWidth="1"/>
    <col min="8966" max="8966" width="16.44140625" style="86" bestFit="1" customWidth="1"/>
    <col min="8967" max="8967" width="10.44140625" style="86" customWidth="1"/>
    <col min="8968" max="8968" width="17.44140625" style="86" bestFit="1" customWidth="1"/>
    <col min="8969" max="8969" width="10.44140625" style="86" customWidth="1"/>
    <col min="8970" max="9216" width="8.77734375" style="86"/>
    <col min="9217" max="9217" width="30.109375" style="86" bestFit="1" customWidth="1"/>
    <col min="9218" max="9218" width="10.109375" style="86" customWidth="1"/>
    <col min="9219" max="9219" width="12.109375" style="86" customWidth="1"/>
    <col min="9220" max="9220" width="16.44140625" style="86" bestFit="1" customWidth="1"/>
    <col min="9221" max="9221" width="10.44140625" style="86" customWidth="1"/>
    <col min="9222" max="9222" width="16.44140625" style="86" bestFit="1" customWidth="1"/>
    <col min="9223" max="9223" width="10.44140625" style="86" customWidth="1"/>
    <col min="9224" max="9224" width="17.44140625" style="86" bestFit="1" customWidth="1"/>
    <col min="9225" max="9225" width="10.44140625" style="86" customWidth="1"/>
    <col min="9226" max="9472" width="8.77734375" style="86"/>
    <col min="9473" max="9473" width="30.109375" style="86" bestFit="1" customWidth="1"/>
    <col min="9474" max="9474" width="10.109375" style="86" customWidth="1"/>
    <col min="9475" max="9475" width="12.109375" style="86" customWidth="1"/>
    <col min="9476" max="9476" width="16.44140625" style="86" bestFit="1" customWidth="1"/>
    <col min="9477" max="9477" width="10.44140625" style="86" customWidth="1"/>
    <col min="9478" max="9478" width="16.44140625" style="86" bestFit="1" customWidth="1"/>
    <col min="9479" max="9479" width="10.44140625" style="86" customWidth="1"/>
    <col min="9480" max="9480" width="17.44140625" style="86" bestFit="1" customWidth="1"/>
    <col min="9481" max="9481" width="10.44140625" style="86" customWidth="1"/>
    <col min="9482" max="9728" width="8.77734375" style="86"/>
    <col min="9729" max="9729" width="30.109375" style="86" bestFit="1" customWidth="1"/>
    <col min="9730" max="9730" width="10.109375" style="86" customWidth="1"/>
    <col min="9731" max="9731" width="12.109375" style="86" customWidth="1"/>
    <col min="9732" max="9732" width="16.44140625" style="86" bestFit="1" customWidth="1"/>
    <col min="9733" max="9733" width="10.44140625" style="86" customWidth="1"/>
    <col min="9734" max="9734" width="16.44140625" style="86" bestFit="1" customWidth="1"/>
    <col min="9735" max="9735" width="10.44140625" style="86" customWidth="1"/>
    <col min="9736" max="9736" width="17.44140625" style="86" bestFit="1" customWidth="1"/>
    <col min="9737" max="9737" width="10.44140625" style="86" customWidth="1"/>
    <col min="9738" max="9984" width="8.77734375" style="86"/>
    <col min="9985" max="9985" width="30.109375" style="86" bestFit="1" customWidth="1"/>
    <col min="9986" max="9986" width="10.109375" style="86" customWidth="1"/>
    <col min="9987" max="9987" width="12.109375" style="86" customWidth="1"/>
    <col min="9988" max="9988" width="16.44140625" style="86" bestFit="1" customWidth="1"/>
    <col min="9989" max="9989" width="10.44140625" style="86" customWidth="1"/>
    <col min="9990" max="9990" width="16.44140625" style="86" bestFit="1" customWidth="1"/>
    <col min="9991" max="9991" width="10.44140625" style="86" customWidth="1"/>
    <col min="9992" max="9992" width="17.44140625" style="86" bestFit="1" customWidth="1"/>
    <col min="9993" max="9993" width="10.44140625" style="86" customWidth="1"/>
    <col min="9994" max="10240" width="8.77734375" style="86"/>
    <col min="10241" max="10241" width="30.109375" style="86" bestFit="1" customWidth="1"/>
    <col min="10242" max="10242" width="10.109375" style="86" customWidth="1"/>
    <col min="10243" max="10243" width="12.109375" style="86" customWidth="1"/>
    <col min="10244" max="10244" width="16.44140625" style="86" bestFit="1" customWidth="1"/>
    <col min="10245" max="10245" width="10.44140625" style="86" customWidth="1"/>
    <col min="10246" max="10246" width="16.44140625" style="86" bestFit="1" customWidth="1"/>
    <col min="10247" max="10247" width="10.44140625" style="86" customWidth="1"/>
    <col min="10248" max="10248" width="17.44140625" style="86" bestFit="1" customWidth="1"/>
    <col min="10249" max="10249" width="10.44140625" style="86" customWidth="1"/>
    <col min="10250" max="10496" width="8.77734375" style="86"/>
    <col min="10497" max="10497" width="30.109375" style="86" bestFit="1" customWidth="1"/>
    <col min="10498" max="10498" width="10.109375" style="86" customWidth="1"/>
    <col min="10499" max="10499" width="12.109375" style="86" customWidth="1"/>
    <col min="10500" max="10500" width="16.44140625" style="86" bestFit="1" customWidth="1"/>
    <col min="10501" max="10501" width="10.44140625" style="86" customWidth="1"/>
    <col min="10502" max="10502" width="16.44140625" style="86" bestFit="1" customWidth="1"/>
    <col min="10503" max="10503" width="10.44140625" style="86" customWidth="1"/>
    <col min="10504" max="10504" width="17.44140625" style="86" bestFit="1" customWidth="1"/>
    <col min="10505" max="10505" width="10.44140625" style="86" customWidth="1"/>
    <col min="10506" max="10752" width="8.77734375" style="86"/>
    <col min="10753" max="10753" width="30.109375" style="86" bestFit="1" customWidth="1"/>
    <col min="10754" max="10754" width="10.109375" style="86" customWidth="1"/>
    <col min="10755" max="10755" width="12.109375" style="86" customWidth="1"/>
    <col min="10756" max="10756" width="16.44140625" style="86" bestFit="1" customWidth="1"/>
    <col min="10757" max="10757" width="10.44140625" style="86" customWidth="1"/>
    <col min="10758" max="10758" width="16.44140625" style="86" bestFit="1" customWidth="1"/>
    <col min="10759" max="10759" width="10.44140625" style="86" customWidth="1"/>
    <col min="10760" max="10760" width="17.44140625" style="86" bestFit="1" customWidth="1"/>
    <col min="10761" max="10761" width="10.44140625" style="86" customWidth="1"/>
    <col min="10762" max="11008" width="8.77734375" style="86"/>
    <col min="11009" max="11009" width="30.109375" style="86" bestFit="1" customWidth="1"/>
    <col min="11010" max="11010" width="10.109375" style="86" customWidth="1"/>
    <col min="11011" max="11011" width="12.109375" style="86" customWidth="1"/>
    <col min="11012" max="11012" width="16.44140625" style="86" bestFit="1" customWidth="1"/>
    <col min="11013" max="11013" width="10.44140625" style="86" customWidth="1"/>
    <col min="11014" max="11014" width="16.44140625" style="86" bestFit="1" customWidth="1"/>
    <col min="11015" max="11015" width="10.44140625" style="86" customWidth="1"/>
    <col min="11016" max="11016" width="17.44140625" style="86" bestFit="1" customWidth="1"/>
    <col min="11017" max="11017" width="10.44140625" style="86" customWidth="1"/>
    <col min="11018" max="11264" width="8.77734375" style="86"/>
    <col min="11265" max="11265" width="30.109375" style="86" bestFit="1" customWidth="1"/>
    <col min="11266" max="11266" width="10.109375" style="86" customWidth="1"/>
    <col min="11267" max="11267" width="12.109375" style="86" customWidth="1"/>
    <col min="11268" max="11268" width="16.44140625" style="86" bestFit="1" customWidth="1"/>
    <col min="11269" max="11269" width="10.44140625" style="86" customWidth="1"/>
    <col min="11270" max="11270" width="16.44140625" style="86" bestFit="1" customWidth="1"/>
    <col min="11271" max="11271" width="10.44140625" style="86" customWidth="1"/>
    <col min="11272" max="11272" width="17.44140625" style="86" bestFit="1" customWidth="1"/>
    <col min="11273" max="11273" width="10.44140625" style="86" customWidth="1"/>
    <col min="11274" max="11520" width="8.77734375" style="86"/>
    <col min="11521" max="11521" width="30.109375" style="86" bestFit="1" customWidth="1"/>
    <col min="11522" max="11522" width="10.109375" style="86" customWidth="1"/>
    <col min="11523" max="11523" width="12.109375" style="86" customWidth="1"/>
    <col min="11524" max="11524" width="16.44140625" style="86" bestFit="1" customWidth="1"/>
    <col min="11525" max="11525" width="10.44140625" style="86" customWidth="1"/>
    <col min="11526" max="11526" width="16.44140625" style="86" bestFit="1" customWidth="1"/>
    <col min="11527" max="11527" width="10.44140625" style="86" customWidth="1"/>
    <col min="11528" max="11528" width="17.44140625" style="86" bestFit="1" customWidth="1"/>
    <col min="11529" max="11529" width="10.44140625" style="86" customWidth="1"/>
    <col min="11530" max="11776" width="8.77734375" style="86"/>
    <col min="11777" max="11777" width="30.109375" style="86" bestFit="1" customWidth="1"/>
    <col min="11778" max="11778" width="10.109375" style="86" customWidth="1"/>
    <col min="11779" max="11779" width="12.109375" style="86" customWidth="1"/>
    <col min="11780" max="11780" width="16.44140625" style="86" bestFit="1" customWidth="1"/>
    <col min="11781" max="11781" width="10.44140625" style="86" customWidth="1"/>
    <col min="11782" max="11782" width="16.44140625" style="86" bestFit="1" customWidth="1"/>
    <col min="11783" max="11783" width="10.44140625" style="86" customWidth="1"/>
    <col min="11784" max="11784" width="17.44140625" style="86" bestFit="1" customWidth="1"/>
    <col min="11785" max="11785" width="10.44140625" style="86" customWidth="1"/>
    <col min="11786" max="12032" width="8.77734375" style="86"/>
    <col min="12033" max="12033" width="30.109375" style="86" bestFit="1" customWidth="1"/>
    <col min="12034" max="12034" width="10.109375" style="86" customWidth="1"/>
    <col min="12035" max="12035" width="12.109375" style="86" customWidth="1"/>
    <col min="12036" max="12036" width="16.44140625" style="86" bestFit="1" customWidth="1"/>
    <col min="12037" max="12037" width="10.44140625" style="86" customWidth="1"/>
    <col min="12038" max="12038" width="16.44140625" style="86" bestFit="1" customWidth="1"/>
    <col min="12039" max="12039" width="10.44140625" style="86" customWidth="1"/>
    <col min="12040" max="12040" width="17.44140625" style="86" bestFit="1" customWidth="1"/>
    <col min="12041" max="12041" width="10.44140625" style="86" customWidth="1"/>
    <col min="12042" max="12288" width="8.77734375" style="86"/>
    <col min="12289" max="12289" width="30.109375" style="86" bestFit="1" customWidth="1"/>
    <col min="12290" max="12290" width="10.109375" style="86" customWidth="1"/>
    <col min="12291" max="12291" width="12.109375" style="86" customWidth="1"/>
    <col min="12292" max="12292" width="16.44140625" style="86" bestFit="1" customWidth="1"/>
    <col min="12293" max="12293" width="10.44140625" style="86" customWidth="1"/>
    <col min="12294" max="12294" width="16.44140625" style="86" bestFit="1" customWidth="1"/>
    <col min="12295" max="12295" width="10.44140625" style="86" customWidth="1"/>
    <col min="12296" max="12296" width="17.44140625" style="86" bestFit="1" customWidth="1"/>
    <col min="12297" max="12297" width="10.44140625" style="86" customWidth="1"/>
    <col min="12298" max="12544" width="8.77734375" style="86"/>
    <col min="12545" max="12545" width="30.109375" style="86" bestFit="1" customWidth="1"/>
    <col min="12546" max="12546" width="10.109375" style="86" customWidth="1"/>
    <col min="12547" max="12547" width="12.109375" style="86" customWidth="1"/>
    <col min="12548" max="12548" width="16.44140625" style="86" bestFit="1" customWidth="1"/>
    <col min="12549" max="12549" width="10.44140625" style="86" customWidth="1"/>
    <col min="12550" max="12550" width="16.44140625" style="86" bestFit="1" customWidth="1"/>
    <col min="12551" max="12551" width="10.44140625" style="86" customWidth="1"/>
    <col min="12552" max="12552" width="17.44140625" style="86" bestFit="1" customWidth="1"/>
    <col min="12553" max="12553" width="10.44140625" style="86" customWidth="1"/>
    <col min="12554" max="12800" width="8.77734375" style="86"/>
    <col min="12801" max="12801" width="30.109375" style="86" bestFit="1" customWidth="1"/>
    <col min="12802" max="12802" width="10.109375" style="86" customWidth="1"/>
    <col min="12803" max="12803" width="12.109375" style="86" customWidth="1"/>
    <col min="12804" max="12804" width="16.44140625" style="86" bestFit="1" customWidth="1"/>
    <col min="12805" max="12805" width="10.44140625" style="86" customWidth="1"/>
    <col min="12806" max="12806" width="16.44140625" style="86" bestFit="1" customWidth="1"/>
    <col min="12807" max="12807" width="10.44140625" style="86" customWidth="1"/>
    <col min="12808" max="12808" width="17.44140625" style="86" bestFit="1" customWidth="1"/>
    <col min="12809" max="12809" width="10.44140625" style="86" customWidth="1"/>
    <col min="12810" max="13056" width="8.77734375" style="86"/>
    <col min="13057" max="13057" width="30.109375" style="86" bestFit="1" customWidth="1"/>
    <col min="13058" max="13058" width="10.109375" style="86" customWidth="1"/>
    <col min="13059" max="13059" width="12.109375" style="86" customWidth="1"/>
    <col min="13060" max="13060" width="16.44140625" style="86" bestFit="1" customWidth="1"/>
    <col min="13061" max="13061" width="10.44140625" style="86" customWidth="1"/>
    <col min="13062" max="13062" width="16.44140625" style="86" bestFit="1" customWidth="1"/>
    <col min="13063" max="13063" width="10.44140625" style="86" customWidth="1"/>
    <col min="13064" max="13064" width="17.44140625" style="86" bestFit="1" customWidth="1"/>
    <col min="13065" max="13065" width="10.44140625" style="86" customWidth="1"/>
    <col min="13066" max="13312" width="8.77734375" style="86"/>
    <col min="13313" max="13313" width="30.109375" style="86" bestFit="1" customWidth="1"/>
    <col min="13314" max="13314" width="10.109375" style="86" customWidth="1"/>
    <col min="13315" max="13315" width="12.109375" style="86" customWidth="1"/>
    <col min="13316" max="13316" width="16.44140625" style="86" bestFit="1" customWidth="1"/>
    <col min="13317" max="13317" width="10.44140625" style="86" customWidth="1"/>
    <col min="13318" max="13318" width="16.44140625" style="86" bestFit="1" customWidth="1"/>
    <col min="13319" max="13319" width="10.44140625" style="86" customWidth="1"/>
    <col min="13320" max="13320" width="17.44140625" style="86" bestFit="1" customWidth="1"/>
    <col min="13321" max="13321" width="10.44140625" style="86" customWidth="1"/>
    <col min="13322" max="13568" width="8.77734375" style="86"/>
    <col min="13569" max="13569" width="30.109375" style="86" bestFit="1" customWidth="1"/>
    <col min="13570" max="13570" width="10.109375" style="86" customWidth="1"/>
    <col min="13571" max="13571" width="12.109375" style="86" customWidth="1"/>
    <col min="13572" max="13572" width="16.44140625" style="86" bestFit="1" customWidth="1"/>
    <col min="13573" max="13573" width="10.44140625" style="86" customWidth="1"/>
    <col min="13574" max="13574" width="16.44140625" style="86" bestFit="1" customWidth="1"/>
    <col min="13575" max="13575" width="10.44140625" style="86" customWidth="1"/>
    <col min="13576" max="13576" width="17.44140625" style="86" bestFit="1" customWidth="1"/>
    <col min="13577" max="13577" width="10.44140625" style="86" customWidth="1"/>
    <col min="13578" max="13824" width="8.77734375" style="86"/>
    <col min="13825" max="13825" width="30.109375" style="86" bestFit="1" customWidth="1"/>
    <col min="13826" max="13826" width="10.109375" style="86" customWidth="1"/>
    <col min="13827" max="13827" width="12.109375" style="86" customWidth="1"/>
    <col min="13828" max="13828" width="16.44140625" style="86" bestFit="1" customWidth="1"/>
    <col min="13829" max="13829" width="10.44140625" style="86" customWidth="1"/>
    <col min="13830" max="13830" width="16.44140625" style="86" bestFit="1" customWidth="1"/>
    <col min="13831" max="13831" width="10.44140625" style="86" customWidth="1"/>
    <col min="13832" max="13832" width="17.44140625" style="86" bestFit="1" customWidth="1"/>
    <col min="13833" max="13833" width="10.44140625" style="86" customWidth="1"/>
    <col min="13834" max="14080" width="8.77734375" style="86"/>
    <col min="14081" max="14081" width="30.109375" style="86" bestFit="1" customWidth="1"/>
    <col min="14082" max="14082" width="10.109375" style="86" customWidth="1"/>
    <col min="14083" max="14083" width="12.109375" style="86" customWidth="1"/>
    <col min="14084" max="14084" width="16.44140625" style="86" bestFit="1" customWidth="1"/>
    <col min="14085" max="14085" width="10.44140625" style="86" customWidth="1"/>
    <col min="14086" max="14086" width="16.44140625" style="86" bestFit="1" customWidth="1"/>
    <col min="14087" max="14087" width="10.44140625" style="86" customWidth="1"/>
    <col min="14088" max="14088" width="17.44140625" style="86" bestFit="1" customWidth="1"/>
    <col min="14089" max="14089" width="10.44140625" style="86" customWidth="1"/>
    <col min="14090" max="14336" width="8.77734375" style="86"/>
    <col min="14337" max="14337" width="30.109375" style="86" bestFit="1" customWidth="1"/>
    <col min="14338" max="14338" width="10.109375" style="86" customWidth="1"/>
    <col min="14339" max="14339" width="12.109375" style="86" customWidth="1"/>
    <col min="14340" max="14340" width="16.44140625" style="86" bestFit="1" customWidth="1"/>
    <col min="14341" max="14341" width="10.44140625" style="86" customWidth="1"/>
    <col min="14342" max="14342" width="16.44140625" style="86" bestFit="1" customWidth="1"/>
    <col min="14343" max="14343" width="10.44140625" style="86" customWidth="1"/>
    <col min="14344" max="14344" width="17.44140625" style="86" bestFit="1" customWidth="1"/>
    <col min="14345" max="14345" width="10.44140625" style="86" customWidth="1"/>
    <col min="14346" max="14592" width="8.77734375" style="86"/>
    <col min="14593" max="14593" width="30.109375" style="86" bestFit="1" customWidth="1"/>
    <col min="14594" max="14594" width="10.109375" style="86" customWidth="1"/>
    <col min="14595" max="14595" width="12.109375" style="86" customWidth="1"/>
    <col min="14596" max="14596" width="16.44140625" style="86" bestFit="1" customWidth="1"/>
    <col min="14597" max="14597" width="10.44140625" style="86" customWidth="1"/>
    <col min="14598" max="14598" width="16.44140625" style="86" bestFit="1" customWidth="1"/>
    <col min="14599" max="14599" width="10.44140625" style="86" customWidth="1"/>
    <col min="14600" max="14600" width="17.44140625" style="86" bestFit="1" customWidth="1"/>
    <col min="14601" max="14601" width="10.44140625" style="86" customWidth="1"/>
    <col min="14602" max="14848" width="8.77734375" style="86"/>
    <col min="14849" max="14849" width="30.109375" style="86" bestFit="1" customWidth="1"/>
    <col min="14850" max="14850" width="10.109375" style="86" customWidth="1"/>
    <col min="14851" max="14851" width="12.109375" style="86" customWidth="1"/>
    <col min="14852" max="14852" width="16.44140625" style="86" bestFit="1" customWidth="1"/>
    <col min="14853" max="14853" width="10.44140625" style="86" customWidth="1"/>
    <col min="14854" max="14854" width="16.44140625" style="86" bestFit="1" customWidth="1"/>
    <col min="14855" max="14855" width="10.44140625" style="86" customWidth="1"/>
    <col min="14856" max="14856" width="17.44140625" style="86" bestFit="1" customWidth="1"/>
    <col min="14857" max="14857" width="10.44140625" style="86" customWidth="1"/>
    <col min="14858" max="15104" width="8.77734375" style="86"/>
    <col min="15105" max="15105" width="30.109375" style="86" bestFit="1" customWidth="1"/>
    <col min="15106" max="15106" width="10.109375" style="86" customWidth="1"/>
    <col min="15107" max="15107" width="12.109375" style="86" customWidth="1"/>
    <col min="15108" max="15108" width="16.44140625" style="86" bestFit="1" customWidth="1"/>
    <col min="15109" max="15109" width="10.44140625" style="86" customWidth="1"/>
    <col min="15110" max="15110" width="16.44140625" style="86" bestFit="1" customWidth="1"/>
    <col min="15111" max="15111" width="10.44140625" style="86" customWidth="1"/>
    <col min="15112" max="15112" width="17.44140625" style="86" bestFit="1" customWidth="1"/>
    <col min="15113" max="15113" width="10.44140625" style="86" customWidth="1"/>
    <col min="15114" max="15360" width="8.77734375" style="86"/>
    <col min="15361" max="15361" width="30.109375" style="86" bestFit="1" customWidth="1"/>
    <col min="15362" max="15362" width="10.109375" style="86" customWidth="1"/>
    <col min="15363" max="15363" width="12.109375" style="86" customWidth="1"/>
    <col min="15364" max="15364" width="16.44140625" style="86" bestFit="1" customWidth="1"/>
    <col min="15365" max="15365" width="10.44140625" style="86" customWidth="1"/>
    <col min="15366" max="15366" width="16.44140625" style="86" bestFit="1" customWidth="1"/>
    <col min="15367" max="15367" width="10.44140625" style="86" customWidth="1"/>
    <col min="15368" max="15368" width="17.44140625" style="86" bestFit="1" customWidth="1"/>
    <col min="15369" max="15369" width="10.44140625" style="86" customWidth="1"/>
    <col min="15370" max="15616" width="8.77734375" style="86"/>
    <col min="15617" max="15617" width="30.109375" style="86" bestFit="1" customWidth="1"/>
    <col min="15618" max="15618" width="10.109375" style="86" customWidth="1"/>
    <col min="15619" max="15619" width="12.109375" style="86" customWidth="1"/>
    <col min="15620" max="15620" width="16.44140625" style="86" bestFit="1" customWidth="1"/>
    <col min="15621" max="15621" width="10.44140625" style="86" customWidth="1"/>
    <col min="15622" max="15622" width="16.44140625" style="86" bestFit="1" customWidth="1"/>
    <col min="15623" max="15623" width="10.44140625" style="86" customWidth="1"/>
    <col min="15624" max="15624" width="17.44140625" style="86" bestFit="1" customWidth="1"/>
    <col min="15625" max="15625" width="10.44140625" style="86" customWidth="1"/>
    <col min="15626" max="15872" width="8.77734375" style="86"/>
    <col min="15873" max="15873" width="30.109375" style="86" bestFit="1" customWidth="1"/>
    <col min="15874" max="15874" width="10.109375" style="86" customWidth="1"/>
    <col min="15875" max="15875" width="12.109375" style="86" customWidth="1"/>
    <col min="15876" max="15876" width="16.44140625" style="86" bestFit="1" customWidth="1"/>
    <col min="15877" max="15877" width="10.44140625" style="86" customWidth="1"/>
    <col min="15878" max="15878" width="16.44140625" style="86" bestFit="1" customWidth="1"/>
    <col min="15879" max="15879" width="10.44140625" style="86" customWidth="1"/>
    <col min="15880" max="15880" width="17.44140625" style="86" bestFit="1" customWidth="1"/>
    <col min="15881" max="15881" width="10.44140625" style="86" customWidth="1"/>
    <col min="15882" max="16128" width="8.77734375" style="86"/>
    <col min="16129" max="16129" width="30.109375" style="86" bestFit="1" customWidth="1"/>
    <col min="16130" max="16130" width="10.109375" style="86" customWidth="1"/>
    <col min="16131" max="16131" width="12.109375" style="86" customWidth="1"/>
    <col min="16132" max="16132" width="16.44140625" style="86" bestFit="1" customWidth="1"/>
    <col min="16133" max="16133" width="10.44140625" style="86" customWidth="1"/>
    <col min="16134" max="16134" width="16.44140625" style="86" bestFit="1" customWidth="1"/>
    <col min="16135" max="16135" width="10.44140625" style="86" customWidth="1"/>
    <col min="16136" max="16136" width="17.44140625" style="86" bestFit="1" customWidth="1"/>
    <col min="16137" max="16137" width="10.44140625" style="86" customWidth="1"/>
    <col min="16138" max="16384" width="8.77734375" style="86"/>
  </cols>
  <sheetData>
    <row r="1" spans="1:9" customFormat="1" x14ac:dyDescent="0.3">
      <c r="A1" s="295" t="s">
        <v>102</v>
      </c>
      <c r="B1" s="295"/>
      <c r="C1" s="295"/>
      <c r="D1" s="295"/>
      <c r="E1" s="85"/>
      <c r="F1" s="94">
        <v>12</v>
      </c>
      <c r="G1" s="85"/>
      <c r="H1" s="85"/>
      <c r="I1" s="86"/>
    </row>
    <row r="2" spans="1:9" customFormat="1" x14ac:dyDescent="0.3">
      <c r="B2" s="97"/>
      <c r="C2" s="97"/>
      <c r="D2" s="87" t="s">
        <v>103</v>
      </c>
      <c r="E2" s="98"/>
      <c r="F2" s="87" t="s">
        <v>104</v>
      </c>
      <c r="G2" s="98"/>
      <c r="H2" s="87" t="s">
        <v>105</v>
      </c>
    </row>
    <row r="3" spans="1:9" customFormat="1" x14ac:dyDescent="0.3">
      <c r="A3" s="88" t="s">
        <v>106</v>
      </c>
      <c r="B3" s="97"/>
      <c r="C3" s="97"/>
      <c r="D3" s="103" t="e">
        <f>#REF!</f>
        <v>#REF!</v>
      </c>
      <c r="E3" s="97"/>
      <c r="F3" s="103" t="e">
        <f>#REF!</f>
        <v>#REF!</v>
      </c>
      <c r="G3" s="97"/>
      <c r="H3" s="103" t="e">
        <f>#REF!</f>
        <v>#REF!</v>
      </c>
    </row>
    <row r="4" spans="1:9" customFormat="1" x14ac:dyDescent="0.3">
      <c r="A4" s="88" t="s">
        <v>107</v>
      </c>
      <c r="B4" s="97"/>
      <c r="C4" s="97"/>
      <c r="D4" s="103" t="e">
        <f>#REF!</f>
        <v>#REF!</v>
      </c>
      <c r="E4" s="97"/>
      <c r="F4" s="103" t="e">
        <f>#REF!</f>
        <v>#REF!</v>
      </c>
      <c r="G4" s="97"/>
      <c r="H4" s="103" t="e">
        <f>#REF!</f>
        <v>#REF!</v>
      </c>
    </row>
    <row r="5" spans="1:9" customFormat="1" x14ac:dyDescent="0.3">
      <c r="A5" s="88" t="s">
        <v>108</v>
      </c>
      <c r="B5" s="97"/>
      <c r="C5" s="97"/>
      <c r="D5" s="90" t="e">
        <f>(D4-D3)/$F$1</f>
        <v>#REF!</v>
      </c>
      <c r="E5" s="97"/>
      <c r="F5" s="90" t="e">
        <f>(F4-F3)/$F$1</f>
        <v>#REF!</v>
      </c>
      <c r="G5" s="97"/>
      <c r="H5" s="89" t="e">
        <f>(H4-H3)/$F$1</f>
        <v>#REF!</v>
      </c>
    </row>
    <row r="6" spans="1:9" customFormat="1" x14ac:dyDescent="0.3">
      <c r="A6" s="88" t="s">
        <v>109</v>
      </c>
      <c r="B6" s="97"/>
      <c r="C6" s="97"/>
      <c r="D6" s="91" t="e">
        <f>D5/(D3+D5)</f>
        <v>#REF!</v>
      </c>
      <c r="E6" s="97"/>
      <c r="F6" s="91" t="e">
        <f>F5/(F5+F3)</f>
        <v>#REF!</v>
      </c>
      <c r="G6" s="97"/>
      <c r="H6" s="91" t="e">
        <f>H5/(H5+H3)</f>
        <v>#REF!</v>
      </c>
    </row>
    <row r="7" spans="1:9" customFormat="1" x14ac:dyDescent="0.3">
      <c r="A7" s="88" t="s">
        <v>110</v>
      </c>
      <c r="B7" s="97"/>
      <c r="C7" s="97"/>
      <c r="D7" s="91" t="e">
        <f>D4/D3-1</f>
        <v>#REF!</v>
      </c>
      <c r="E7" s="97"/>
      <c r="F7" s="91" t="e">
        <f>F4/F3-1</f>
        <v>#REF!</v>
      </c>
      <c r="G7" s="97"/>
      <c r="H7" s="91" t="e">
        <f>H4/H3-1</f>
        <v>#REF!</v>
      </c>
    </row>
    <row r="8" spans="1:9" customFormat="1" x14ac:dyDescent="0.3">
      <c r="A8" s="88"/>
      <c r="B8" s="97"/>
      <c r="C8" s="97"/>
      <c r="D8" s="91"/>
      <c r="E8" s="97"/>
      <c r="F8" s="91"/>
      <c r="G8" s="97"/>
      <c r="H8" s="91"/>
    </row>
    <row r="9" spans="1:9" customFormat="1" x14ac:dyDescent="0.3">
      <c r="A9" s="88"/>
      <c r="B9" s="97"/>
      <c r="C9" s="97"/>
      <c r="E9" s="97"/>
      <c r="G9" s="97"/>
      <c r="H9" s="135"/>
    </row>
    <row r="10" spans="1:9" customFormat="1" x14ac:dyDescent="0.3">
      <c r="A10" s="296" t="s">
        <v>111</v>
      </c>
      <c r="B10" s="296"/>
      <c r="C10" s="296"/>
      <c r="D10" s="296"/>
      <c r="E10" s="297" t="e">
        <f>IF(D6+F6+H6&gt;100%,"FASTEST",IF(D6+F6+H6&gt;50%,"FASTER","FAST"))</f>
        <v>#REF!</v>
      </c>
      <c r="F10" s="297"/>
      <c r="G10" s="297"/>
      <c r="H10" s="297"/>
      <c r="I10" s="297"/>
    </row>
    <row r="11" spans="1:9" customFormat="1" x14ac:dyDescent="0.3">
      <c r="B11" s="97"/>
      <c r="C11" s="97"/>
      <c r="D11" s="298" t="s">
        <v>112</v>
      </c>
      <c r="E11" s="298"/>
      <c r="F11" s="299" t="s">
        <v>113</v>
      </c>
      <c r="G11" s="299"/>
      <c r="H11" s="300" t="s">
        <v>114</v>
      </c>
      <c r="I11" s="300"/>
    </row>
    <row r="12" spans="1:9" customFormat="1" x14ac:dyDescent="0.3">
      <c r="A12" s="88"/>
      <c r="B12" s="95" t="s">
        <v>115</v>
      </c>
      <c r="C12" s="95" t="s">
        <v>116</v>
      </c>
      <c r="D12" s="92" t="s">
        <v>117</v>
      </c>
      <c r="E12" s="95" t="s">
        <v>118</v>
      </c>
      <c r="F12" s="92" t="s">
        <v>117</v>
      </c>
      <c r="G12" s="95" t="s">
        <v>118</v>
      </c>
      <c r="H12" s="92" t="s">
        <v>117</v>
      </c>
      <c r="I12" s="95" t="s">
        <v>118</v>
      </c>
    </row>
    <row r="13" spans="1:9" customFormat="1" x14ac:dyDescent="0.3">
      <c r="A13" s="88" t="s">
        <v>119</v>
      </c>
      <c r="B13" s="96" t="s">
        <v>120</v>
      </c>
      <c r="C13" s="96" t="s">
        <v>121</v>
      </c>
      <c r="D13" s="93" t="s">
        <v>122</v>
      </c>
      <c r="E13" s="96" t="s">
        <v>123</v>
      </c>
      <c r="F13" s="93" t="s">
        <v>122</v>
      </c>
      <c r="G13" s="96" t="s">
        <v>123</v>
      </c>
      <c r="H13" s="93" t="s">
        <v>122</v>
      </c>
      <c r="I13" s="96" t="s">
        <v>123</v>
      </c>
    </row>
    <row r="14" spans="1:9" customFormat="1" x14ac:dyDescent="0.3">
      <c r="A14" s="84" t="s">
        <v>124</v>
      </c>
      <c r="B14" s="97"/>
      <c r="C14" s="97"/>
      <c r="E14" s="97"/>
      <c r="G14" s="97"/>
      <c r="I14" s="97"/>
    </row>
    <row r="15" spans="1:9" customFormat="1" x14ac:dyDescent="0.3">
      <c r="A15" s="112" t="s">
        <v>135</v>
      </c>
      <c r="B15" s="106">
        <v>0.5</v>
      </c>
      <c r="C15" s="106">
        <v>100</v>
      </c>
      <c r="D15" s="107">
        <v>10</v>
      </c>
      <c r="E15" s="108">
        <f>B15*C15*D15</f>
        <v>500</v>
      </c>
      <c r="F15" s="107">
        <v>20</v>
      </c>
      <c r="G15" s="108">
        <f>B15*C15*F15</f>
        <v>1000</v>
      </c>
      <c r="H15" s="107">
        <v>30</v>
      </c>
      <c r="I15" s="109">
        <f>B15*C15*H15</f>
        <v>1500</v>
      </c>
    </row>
    <row r="16" spans="1:9" customFormat="1" x14ac:dyDescent="0.3">
      <c r="A16" s="112" t="s">
        <v>136</v>
      </c>
      <c r="B16" s="106">
        <v>1</v>
      </c>
      <c r="C16" s="106">
        <v>75</v>
      </c>
      <c r="D16" s="107">
        <v>3</v>
      </c>
      <c r="E16" s="108">
        <f>B16*C16*D16</f>
        <v>225</v>
      </c>
      <c r="F16" s="107">
        <v>6</v>
      </c>
      <c r="G16" s="108">
        <f>B16*C16*F16</f>
        <v>450</v>
      </c>
      <c r="H16" s="107">
        <v>9</v>
      </c>
      <c r="I16" s="109">
        <f>B16*C16*H16</f>
        <v>675</v>
      </c>
    </row>
    <row r="17" spans="1:10" customFormat="1" x14ac:dyDescent="0.3">
      <c r="A17" s="112" t="s">
        <v>137</v>
      </c>
      <c r="B17" s="113">
        <v>0.2</v>
      </c>
      <c r="C17" s="106">
        <v>25</v>
      </c>
      <c r="D17" s="107">
        <v>25</v>
      </c>
      <c r="E17" s="108">
        <f>B17*C17*D17</f>
        <v>125</v>
      </c>
      <c r="F17" s="107">
        <v>50</v>
      </c>
      <c r="G17" s="108">
        <f>B17*C17*F17</f>
        <v>250</v>
      </c>
      <c r="H17" s="107">
        <v>75</v>
      </c>
      <c r="I17" s="109">
        <f>B17*C17*H17</f>
        <v>375</v>
      </c>
    </row>
    <row r="18" spans="1:10" customFormat="1" x14ac:dyDescent="0.3">
      <c r="A18" s="84" t="s">
        <v>125</v>
      </c>
      <c r="B18" s="106"/>
      <c r="C18" s="106"/>
      <c r="D18" s="107"/>
      <c r="E18" s="108"/>
      <c r="F18" s="107"/>
      <c r="G18" s="108"/>
      <c r="H18" s="107"/>
      <c r="I18" s="109"/>
    </row>
    <row r="19" spans="1:10" customFormat="1" x14ac:dyDescent="0.3">
      <c r="A19" s="112" t="s">
        <v>138</v>
      </c>
      <c r="B19" s="106">
        <v>3</v>
      </c>
      <c r="C19" s="106">
        <v>100</v>
      </c>
      <c r="D19" s="107">
        <v>1</v>
      </c>
      <c r="E19" s="108">
        <f>B19*C19*D19</f>
        <v>300</v>
      </c>
      <c r="F19" s="107">
        <v>2</v>
      </c>
      <c r="G19" s="108">
        <f>B19*C19*F19</f>
        <v>600</v>
      </c>
      <c r="H19" s="107">
        <v>3</v>
      </c>
      <c r="I19" s="109">
        <f>B19*C19*H19</f>
        <v>900</v>
      </c>
    </row>
    <row r="20" spans="1:10" customFormat="1" x14ac:dyDescent="0.3">
      <c r="A20" s="112" t="s">
        <v>139</v>
      </c>
      <c r="B20" s="106">
        <v>2</v>
      </c>
      <c r="C20" s="106">
        <v>50</v>
      </c>
      <c r="D20" s="107">
        <v>2</v>
      </c>
      <c r="E20" s="108">
        <f>B20*C20*D20</f>
        <v>200</v>
      </c>
      <c r="F20" s="107">
        <v>3</v>
      </c>
      <c r="G20" s="108">
        <f>B20*C20*F20</f>
        <v>300</v>
      </c>
      <c r="H20" s="107">
        <v>4</v>
      </c>
      <c r="I20" s="109">
        <f>B20*C20*H20</f>
        <v>400</v>
      </c>
    </row>
    <row r="21" spans="1:10" customFormat="1" x14ac:dyDescent="0.3">
      <c r="A21" s="112" t="s">
        <v>140</v>
      </c>
      <c r="B21" s="113">
        <v>0.3</v>
      </c>
      <c r="C21" s="106">
        <v>25</v>
      </c>
      <c r="D21" s="107">
        <v>2</v>
      </c>
      <c r="E21" s="108">
        <f>B21*C21*D21</f>
        <v>15</v>
      </c>
      <c r="F21" s="107">
        <v>6</v>
      </c>
      <c r="G21" s="108">
        <f>B21*C21*F21</f>
        <v>45</v>
      </c>
      <c r="H21" s="107">
        <v>12</v>
      </c>
      <c r="I21" s="109">
        <f>B21*C21*H21</f>
        <v>90</v>
      </c>
    </row>
    <row r="22" spans="1:10" customFormat="1" x14ac:dyDescent="0.3">
      <c r="A22" s="84" t="s">
        <v>126</v>
      </c>
      <c r="B22" s="106"/>
      <c r="C22" s="106"/>
      <c r="D22" s="107"/>
      <c r="E22" s="108"/>
      <c r="F22" s="107"/>
      <c r="G22" s="108"/>
      <c r="H22" s="107"/>
      <c r="I22" s="109"/>
    </row>
    <row r="23" spans="1:10" customFormat="1" x14ac:dyDescent="0.3">
      <c r="A23" s="112" t="s">
        <v>141</v>
      </c>
      <c r="B23" s="106">
        <v>3</v>
      </c>
      <c r="C23" s="106">
        <v>75</v>
      </c>
      <c r="D23" s="107">
        <v>0.25</v>
      </c>
      <c r="E23" s="108">
        <f>B23*C23*D23</f>
        <v>56.25</v>
      </c>
      <c r="F23" s="107">
        <v>0.5</v>
      </c>
      <c r="G23" s="108">
        <f>B23*C23*F23</f>
        <v>112.5</v>
      </c>
      <c r="H23" s="107">
        <v>1</v>
      </c>
      <c r="I23" s="109">
        <f>B23*C23*H23</f>
        <v>225</v>
      </c>
    </row>
    <row r="24" spans="1:10" customFormat="1" x14ac:dyDescent="0.3">
      <c r="A24" s="112" t="s">
        <v>142</v>
      </c>
      <c r="B24" s="106">
        <v>1</v>
      </c>
      <c r="C24" s="106">
        <v>50</v>
      </c>
      <c r="D24" s="107">
        <v>0</v>
      </c>
      <c r="E24" s="108">
        <f>B24*C24*D24</f>
        <v>0</v>
      </c>
      <c r="F24" s="107">
        <v>1</v>
      </c>
      <c r="G24" s="108">
        <f>B24*C24*F24</f>
        <v>50</v>
      </c>
      <c r="H24" s="107">
        <v>2</v>
      </c>
      <c r="I24" s="109">
        <f>B24*C24*H24</f>
        <v>100</v>
      </c>
    </row>
    <row r="25" spans="1:10" customFormat="1" x14ac:dyDescent="0.3">
      <c r="A25" s="112" t="s">
        <v>143</v>
      </c>
      <c r="B25" s="106">
        <v>2</v>
      </c>
      <c r="C25" s="106">
        <v>75</v>
      </c>
      <c r="D25" s="107">
        <v>1</v>
      </c>
      <c r="E25" s="108">
        <f>B25*C25*D25</f>
        <v>150</v>
      </c>
      <c r="F25" s="107">
        <v>1</v>
      </c>
      <c r="G25" s="108">
        <f>B25*C25*F25</f>
        <v>150</v>
      </c>
      <c r="H25" s="107">
        <v>2</v>
      </c>
      <c r="I25" s="109">
        <f>B25*C25*H25</f>
        <v>300</v>
      </c>
    </row>
    <row r="26" spans="1:10" customFormat="1" x14ac:dyDescent="0.3">
      <c r="A26" t="s">
        <v>127</v>
      </c>
      <c r="B26" s="106"/>
      <c r="C26" s="106"/>
      <c r="D26" s="110">
        <v>300</v>
      </c>
      <c r="E26" s="106">
        <v>400</v>
      </c>
      <c r="F26" s="110">
        <v>700</v>
      </c>
      <c r="G26" s="106">
        <v>1000</v>
      </c>
      <c r="H26" s="110">
        <v>1000</v>
      </c>
      <c r="I26" s="106">
        <v>1500</v>
      </c>
    </row>
    <row r="27" spans="1:10" customFormat="1" ht="22.5" customHeight="1" x14ac:dyDescent="0.3">
      <c r="A27" t="s">
        <v>128</v>
      </c>
      <c r="B27" s="106">
        <v>1</v>
      </c>
      <c r="C27" s="106">
        <v>100</v>
      </c>
      <c r="D27" s="107">
        <v>4</v>
      </c>
      <c r="E27" s="108">
        <f>B27*C27*D27</f>
        <v>400</v>
      </c>
      <c r="F27" s="107">
        <v>8</v>
      </c>
      <c r="G27" s="108">
        <f>B27*C27*F27</f>
        <v>800</v>
      </c>
      <c r="H27" s="107">
        <v>12</v>
      </c>
      <c r="I27" s="109">
        <f>B27*C27*H27</f>
        <v>1200</v>
      </c>
    </row>
    <row r="28" spans="1:10" ht="18" customHeight="1" x14ac:dyDescent="0.3">
      <c r="A28" s="97" t="s">
        <v>129</v>
      </c>
      <c r="B28" s="109"/>
      <c r="C28" s="109"/>
      <c r="D28" s="109"/>
      <c r="E28" s="109">
        <f>SUM(E15:E27)*'Plan &amp; Cost -original'!$B$34</f>
        <v>237.125</v>
      </c>
      <c r="F28" s="109"/>
      <c r="G28" s="109">
        <f>SUM(G15:G27)*'Plan &amp; Cost -original'!$B$34</f>
        <v>475.75</v>
      </c>
      <c r="H28" s="109"/>
      <c r="I28" s="109">
        <f>SUM(I15:I27)*'Plan &amp; Cost -original'!$B$34</f>
        <v>726.5</v>
      </c>
    </row>
    <row r="29" spans="1:10" x14ac:dyDescent="0.3">
      <c r="A29" s="98" t="s">
        <v>118</v>
      </c>
      <c r="B29" s="109"/>
      <c r="C29" s="109"/>
      <c r="D29" s="109"/>
      <c r="E29" s="109">
        <f>SUM(E15:E28)</f>
        <v>2608.375</v>
      </c>
      <c r="F29" s="109"/>
      <c r="G29" s="109">
        <f>SUM(G15:G28)</f>
        <v>5233.25</v>
      </c>
      <c r="H29" s="109"/>
      <c r="I29" s="109">
        <f>SUM(I15:I28)</f>
        <v>7991.5</v>
      </c>
    </row>
    <row r="30" spans="1:10" hidden="1" outlineLevel="1" x14ac:dyDescent="0.3">
      <c r="A30" s="98" t="s">
        <v>130</v>
      </c>
      <c r="B30" s="109"/>
      <c r="C30" s="109"/>
      <c r="D30" s="109"/>
      <c r="E30" s="109">
        <f>E29*'Plan &amp; Cost -original'!$B$33</f>
        <v>521.67500000000007</v>
      </c>
      <c r="F30" s="109"/>
      <c r="G30" s="109">
        <f>G29*'Plan &amp; Cost -original'!$B$33</f>
        <v>1046.6500000000001</v>
      </c>
      <c r="H30" s="109"/>
      <c r="I30" s="109">
        <f>I29*'Plan &amp; Cost -original'!$B$33</f>
        <v>1598.3000000000002</v>
      </c>
    </row>
    <row r="31" spans="1:10" customFormat="1" hidden="1" outlineLevel="1" x14ac:dyDescent="0.3">
      <c r="A31" s="98" t="s">
        <v>131</v>
      </c>
      <c r="B31" s="97"/>
      <c r="C31" s="97"/>
      <c r="D31" s="104"/>
      <c r="E31" s="99">
        <f>SUM(E29:E30)</f>
        <v>3130.05</v>
      </c>
      <c r="F31" s="105"/>
      <c r="G31" s="99">
        <f>SUM(G29:G30)</f>
        <v>6279.9</v>
      </c>
      <c r="H31" s="105"/>
      <c r="I31" s="99">
        <f>SUM(I29:I30)</f>
        <v>9589.7999999999993</v>
      </c>
      <c r="J31" s="86" t="s">
        <v>134</v>
      </c>
    </row>
    <row r="32" spans="1:10" hidden="1" outlineLevel="1" x14ac:dyDescent="0.3"/>
    <row r="33" spans="1:9" hidden="1" outlineLevel="1" x14ac:dyDescent="0.3">
      <c r="A33" s="101" t="s">
        <v>132</v>
      </c>
      <c r="B33" s="102">
        <v>0.2</v>
      </c>
      <c r="C33" s="97"/>
      <c r="D33" s="97"/>
      <c r="E33" s="97"/>
      <c r="F33" s="97"/>
      <c r="G33" s="97"/>
      <c r="H33" s="97"/>
      <c r="I33" s="97"/>
    </row>
    <row r="34" spans="1:9" hidden="1" outlineLevel="1" x14ac:dyDescent="0.3">
      <c r="A34" s="101" t="s">
        <v>133</v>
      </c>
      <c r="B34" s="102">
        <v>0.1</v>
      </c>
      <c r="C34" s="97"/>
      <c r="D34" s="97"/>
      <c r="E34" s="97"/>
      <c r="F34" s="97"/>
      <c r="G34" s="97"/>
      <c r="H34" s="97"/>
      <c r="I34" s="97"/>
    </row>
    <row r="35" spans="1:9" collapsed="1" x14ac:dyDescent="0.3"/>
  </sheetData>
  <mergeCells count="6">
    <mergeCell ref="A1:D1"/>
    <mergeCell ref="A10:D10"/>
    <mergeCell ref="E10:I10"/>
    <mergeCell ref="D11:E11"/>
    <mergeCell ref="F11:G11"/>
    <mergeCell ref="H11:I11"/>
  </mergeCell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21"/>
  <sheetViews>
    <sheetView tabSelected="1" zoomScale="70" zoomScaleNormal="70" workbookViewId="0"/>
  </sheetViews>
  <sheetFormatPr defaultColWidth="10.77734375" defaultRowHeight="14.4" x14ac:dyDescent="0.3"/>
  <cols>
    <col min="1" max="16384" width="10.77734375" style="168"/>
  </cols>
  <sheetData>
    <row r="2" spans="2:19" ht="94.05" customHeight="1" x14ac:dyDescent="0.35">
      <c r="B2" s="194"/>
    </row>
    <row r="3" spans="2:19" s="166" customFormat="1" ht="45" customHeight="1" x14ac:dyDescent="0.3">
      <c r="B3" s="178" t="s">
        <v>232</v>
      </c>
      <c r="C3" s="165"/>
      <c r="D3" s="165"/>
      <c r="E3" s="169"/>
      <c r="F3" s="165"/>
      <c r="G3" s="170"/>
    </row>
    <row r="4" spans="2:19" s="166" customFormat="1" ht="31.05" customHeight="1" x14ac:dyDescent="0.5">
      <c r="B4" s="177" t="s">
        <v>309</v>
      </c>
      <c r="C4" s="165"/>
      <c r="D4" s="165"/>
      <c r="E4" s="172"/>
      <c r="F4" s="165"/>
      <c r="G4" s="170"/>
    </row>
    <row r="5" spans="2:19" s="166" customFormat="1" ht="40.049999999999997" customHeight="1" x14ac:dyDescent="0.3">
      <c r="B5" s="165"/>
      <c r="C5" s="165"/>
      <c r="D5" s="165"/>
      <c r="E5" s="173"/>
      <c r="F5" s="165"/>
      <c r="G5" s="170"/>
    </row>
    <row r="6" spans="2:19" s="166" customFormat="1" ht="37.950000000000003" customHeight="1" x14ac:dyDescent="0.5">
      <c r="B6" s="179" t="s">
        <v>222</v>
      </c>
      <c r="C6" s="180"/>
      <c r="D6" s="180"/>
      <c r="E6" s="181"/>
      <c r="F6" s="180"/>
      <c r="G6" s="182"/>
      <c r="H6" s="183"/>
      <c r="I6" s="183"/>
      <c r="J6" s="183"/>
      <c r="K6" s="183"/>
      <c r="L6" s="183"/>
      <c r="M6" s="183"/>
      <c r="N6" s="183"/>
      <c r="O6" s="183"/>
      <c r="P6" s="184"/>
      <c r="S6" s="199"/>
    </row>
    <row r="7" spans="2:19" s="166" customFormat="1" ht="31.95" customHeight="1" x14ac:dyDescent="0.4">
      <c r="B7" s="186" t="s">
        <v>234</v>
      </c>
      <c r="C7" s="165"/>
      <c r="D7" s="165"/>
      <c r="E7" s="176"/>
      <c r="F7" s="165"/>
      <c r="G7" s="170"/>
      <c r="P7" s="185"/>
    </row>
    <row r="8" spans="2:19" s="166" customFormat="1" ht="21" x14ac:dyDescent="0.4">
      <c r="B8" s="186" t="s">
        <v>235</v>
      </c>
      <c r="C8" s="165"/>
      <c r="D8" s="165"/>
      <c r="E8" s="173"/>
      <c r="F8" s="165"/>
      <c r="G8" s="170"/>
      <c r="H8" s="174"/>
      <c r="P8" s="185"/>
    </row>
    <row r="9" spans="2:19" s="166" customFormat="1" ht="21" x14ac:dyDescent="0.4">
      <c r="B9" s="186" t="s">
        <v>257</v>
      </c>
      <c r="C9" s="165"/>
      <c r="D9" s="165"/>
      <c r="E9" s="173"/>
      <c r="F9" s="165"/>
      <c r="G9" s="170"/>
      <c r="H9" s="174"/>
      <c r="P9" s="185"/>
    </row>
    <row r="10" spans="2:19" s="166" customFormat="1" ht="21" x14ac:dyDescent="0.4">
      <c r="B10" s="186" t="s">
        <v>236</v>
      </c>
      <c r="C10" s="165"/>
      <c r="D10" s="165"/>
      <c r="E10" s="173"/>
      <c r="F10" s="165"/>
      <c r="G10" s="170"/>
      <c r="P10" s="185"/>
    </row>
    <row r="11" spans="2:19" s="166" customFormat="1" ht="21" x14ac:dyDescent="0.4">
      <c r="B11" s="198" t="s">
        <v>237</v>
      </c>
      <c r="C11" s="187"/>
      <c r="D11" s="187"/>
      <c r="E11" s="188"/>
      <c r="F11" s="187"/>
      <c r="G11" s="189"/>
      <c r="H11" s="167"/>
      <c r="I11" s="167"/>
      <c r="J11" s="167"/>
      <c r="K11" s="167"/>
      <c r="L11" s="167"/>
      <c r="M11" s="167"/>
      <c r="N11" s="167"/>
      <c r="O11" s="167"/>
      <c r="P11" s="190"/>
    </row>
    <row r="12" spans="2:19" s="166" customFormat="1" ht="21" x14ac:dyDescent="0.4">
      <c r="B12" s="175"/>
      <c r="C12" s="165"/>
      <c r="D12" s="165"/>
      <c r="E12" s="173"/>
      <c r="F12" s="165"/>
      <c r="G12" s="170"/>
    </row>
    <row r="13" spans="2:19" s="166" customFormat="1" ht="15" thickBot="1" x14ac:dyDescent="0.35">
      <c r="B13" s="171"/>
      <c r="C13" s="165"/>
      <c r="D13" s="165"/>
      <c r="E13" s="173"/>
      <c r="F13" s="165"/>
      <c r="G13" s="170"/>
    </row>
    <row r="14" spans="2:19" s="166" customFormat="1" ht="26.4" thickBot="1" x14ac:dyDescent="0.35">
      <c r="B14" s="195" t="s">
        <v>258</v>
      </c>
      <c r="C14" s="196"/>
      <c r="D14" s="196"/>
      <c r="E14" s="196"/>
      <c r="F14" s="196"/>
      <c r="G14" s="196"/>
      <c r="H14" s="196"/>
      <c r="I14" s="196"/>
      <c r="J14" s="197"/>
      <c r="K14" s="221"/>
      <c r="L14" s="222"/>
      <c r="M14" s="168"/>
      <c r="N14" s="168"/>
      <c r="O14" s="168"/>
      <c r="P14" s="168"/>
    </row>
    <row r="15" spans="2:19" s="166" customFormat="1" x14ac:dyDescent="0.3">
      <c r="B15" s="168"/>
      <c r="C15" s="168"/>
      <c r="D15" s="168"/>
      <c r="E15" s="168"/>
      <c r="F15" s="168"/>
      <c r="G15" s="168"/>
      <c r="H15" s="168"/>
      <c r="I15" s="168"/>
      <c r="J15" s="168"/>
      <c r="K15" s="168"/>
      <c r="L15" s="168"/>
      <c r="M15" s="168"/>
      <c r="N15" s="168"/>
      <c r="O15" s="168"/>
      <c r="P15" s="168"/>
    </row>
    <row r="18" spans="2:2" x14ac:dyDescent="0.3">
      <c r="B18" s="192"/>
    </row>
    <row r="20" spans="2:2" x14ac:dyDescent="0.3">
      <c r="B20" s="193" t="s">
        <v>233</v>
      </c>
    </row>
    <row r="21" spans="2:2" x14ac:dyDescent="0.3">
      <c r="B21" s="193" t="s">
        <v>223</v>
      </c>
    </row>
  </sheetData>
  <sheetProtection selectLockedCells="1" selectUnlockedCells="1"/>
  <pageMargins left="0.75" right="0.75" top="1" bottom="1" header="0.5" footer="0.5"/>
  <pageSetup orientation="portrait" horizontalDpi="4294967292" verticalDpi="429496729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zoomScale="110" zoomScaleNormal="110" workbookViewId="0">
      <selection activeCell="M1" sqref="M1"/>
    </sheetView>
  </sheetViews>
  <sheetFormatPr defaultRowHeight="14.4" x14ac:dyDescent="0.3"/>
  <cols>
    <col min="1" max="16384" width="8.88671875" style="168"/>
  </cols>
  <sheetData>
    <row r="1" spans="1:13" ht="25.8" x14ac:dyDescent="0.5">
      <c r="A1" s="205" t="s">
        <v>238</v>
      </c>
      <c r="B1" s="183"/>
      <c r="C1" s="183"/>
      <c r="D1" s="183"/>
      <c r="E1" s="183"/>
      <c r="F1" s="183"/>
      <c r="G1" s="183"/>
      <c r="H1" s="183"/>
      <c r="I1" s="183"/>
      <c r="J1" s="183"/>
      <c r="K1" s="183"/>
      <c r="L1" s="183"/>
      <c r="M1" s="184"/>
    </row>
    <row r="2" spans="1:13" x14ac:dyDescent="0.3">
      <c r="A2" s="206"/>
      <c r="B2" s="166"/>
      <c r="C2" s="166"/>
      <c r="D2" s="166"/>
      <c r="E2" s="166"/>
      <c r="F2" s="166"/>
      <c r="G2" s="166"/>
      <c r="H2" s="166"/>
      <c r="I2" s="166"/>
      <c r="J2" s="166"/>
      <c r="K2" s="166"/>
      <c r="L2" s="166"/>
      <c r="M2" s="210"/>
    </row>
    <row r="3" spans="1:13" s="166" customFormat="1" x14ac:dyDescent="0.3">
      <c r="A3" s="215" t="s">
        <v>310</v>
      </c>
    </row>
    <row r="4" spans="1:13" s="220" customFormat="1" ht="14.4" customHeight="1" x14ac:dyDescent="0.3">
      <c r="A4" s="217"/>
      <c r="B4" s="217"/>
      <c r="C4" s="217"/>
      <c r="D4" s="217"/>
      <c r="E4" s="217"/>
      <c r="F4" s="217"/>
      <c r="G4" s="217"/>
      <c r="H4" s="217"/>
      <c r="I4" s="217"/>
      <c r="J4" s="217"/>
      <c r="K4" s="217"/>
      <c r="L4" s="217"/>
      <c r="M4" s="217"/>
    </row>
    <row r="5" spans="1:13" s="220" customFormat="1" x14ac:dyDescent="0.3">
      <c r="A5" s="217"/>
      <c r="B5" s="217"/>
      <c r="C5" s="217"/>
      <c r="D5" s="217"/>
      <c r="E5" s="217"/>
      <c r="F5" s="217"/>
      <c r="G5" s="217"/>
      <c r="H5" s="217"/>
      <c r="I5" s="217"/>
      <c r="J5" s="217"/>
      <c r="K5" s="217"/>
      <c r="L5" s="217"/>
      <c r="M5" s="217"/>
    </row>
    <row r="6" spans="1:13" s="166" customFormat="1" x14ac:dyDescent="0.3">
      <c r="A6" s="216" t="s">
        <v>244</v>
      </c>
    </row>
    <row r="7" spans="1:13" s="220" customFormat="1" x14ac:dyDescent="0.3">
      <c r="A7" s="217"/>
      <c r="B7" s="217"/>
      <c r="C7" s="217"/>
      <c r="D7" s="217"/>
      <c r="E7" s="217"/>
      <c r="F7" s="217"/>
      <c r="G7" s="217"/>
      <c r="H7" s="217"/>
      <c r="I7" s="217"/>
      <c r="J7" s="217"/>
      <c r="K7" s="217"/>
      <c r="L7" s="217"/>
      <c r="M7" s="217"/>
    </row>
    <row r="8" spans="1:13" s="166" customFormat="1" x14ac:dyDescent="0.3">
      <c r="A8" s="218" t="s">
        <v>239</v>
      </c>
    </row>
    <row r="9" spans="1:13" s="220" customFormat="1" x14ac:dyDescent="0.3">
      <c r="A9" s="217"/>
      <c r="B9" s="217"/>
      <c r="C9" s="217"/>
      <c r="D9" s="217"/>
      <c r="E9" s="217"/>
      <c r="F9" s="217"/>
      <c r="G9" s="217"/>
      <c r="H9" s="217"/>
      <c r="I9" s="217"/>
      <c r="J9" s="217"/>
      <c r="K9" s="217"/>
      <c r="L9" s="217"/>
      <c r="M9" s="217"/>
    </row>
    <row r="10" spans="1:13" s="166" customFormat="1" x14ac:dyDescent="0.3">
      <c r="A10" s="218" t="s">
        <v>240</v>
      </c>
    </row>
    <row r="11" spans="1:13" s="220" customFormat="1" x14ac:dyDescent="0.3">
      <c r="A11" s="217"/>
      <c r="B11" s="217"/>
      <c r="C11" s="217"/>
      <c r="D11" s="217"/>
      <c r="E11" s="217"/>
      <c r="F11" s="217"/>
      <c r="G11" s="217"/>
      <c r="H11" s="217"/>
      <c r="I11" s="217"/>
      <c r="J11" s="217"/>
      <c r="K11" s="217"/>
      <c r="L11" s="217"/>
      <c r="M11" s="217"/>
    </row>
    <row r="12" spans="1:13" s="166" customFormat="1" x14ac:dyDescent="0.3">
      <c r="A12" s="218" t="s">
        <v>241</v>
      </c>
    </row>
    <row r="13" spans="1:13" s="220" customFormat="1" x14ac:dyDescent="0.3">
      <c r="A13" s="217"/>
      <c r="B13" s="217"/>
      <c r="C13" s="217"/>
      <c r="D13" s="217"/>
      <c r="E13" s="217"/>
      <c r="F13" s="217"/>
      <c r="G13" s="217"/>
      <c r="H13" s="217"/>
      <c r="I13" s="217"/>
      <c r="J13" s="217"/>
      <c r="K13" s="217"/>
      <c r="L13" s="217"/>
      <c r="M13" s="217"/>
    </row>
    <row r="14" spans="1:13" s="166" customFormat="1" x14ac:dyDescent="0.3">
      <c r="A14" s="218" t="s">
        <v>242</v>
      </c>
    </row>
    <row r="15" spans="1:13" s="220" customFormat="1" x14ac:dyDescent="0.3">
      <c r="A15" s="217"/>
      <c r="B15" s="217"/>
      <c r="C15" s="217"/>
      <c r="D15" s="217"/>
      <c r="E15" s="217"/>
      <c r="F15" s="217"/>
      <c r="G15" s="217"/>
      <c r="H15" s="217"/>
      <c r="I15" s="217"/>
      <c r="J15" s="217"/>
      <c r="K15" s="217"/>
      <c r="L15" s="217"/>
      <c r="M15" s="217"/>
    </row>
    <row r="16" spans="1:13" s="166" customFormat="1" x14ac:dyDescent="0.3">
      <c r="A16" s="218" t="s">
        <v>243</v>
      </c>
    </row>
    <row r="17" spans="1:13" s="220" customFormat="1" x14ac:dyDescent="0.3">
      <c r="A17" s="217"/>
      <c r="B17" s="217"/>
      <c r="C17" s="217"/>
      <c r="D17" s="217"/>
      <c r="E17" s="217"/>
      <c r="F17" s="217"/>
      <c r="G17" s="217"/>
      <c r="H17" s="217"/>
      <c r="I17" s="217"/>
      <c r="J17" s="217"/>
      <c r="K17" s="217"/>
      <c r="L17" s="217"/>
      <c r="M17" s="217"/>
    </row>
    <row r="18" spans="1:13" s="220" customFormat="1" x14ac:dyDescent="0.3">
      <c r="A18" s="217"/>
      <c r="B18" s="217"/>
      <c r="C18" s="217"/>
      <c r="D18" s="217"/>
      <c r="E18" s="217"/>
      <c r="F18" s="217"/>
      <c r="G18" s="217"/>
      <c r="H18" s="217"/>
      <c r="I18" s="217"/>
      <c r="J18" s="217"/>
      <c r="K18" s="217"/>
      <c r="L18" s="217"/>
      <c r="M18" s="217"/>
    </row>
    <row r="19" spans="1:13" s="166" customFormat="1" x14ac:dyDescent="0.3">
      <c r="A19" s="216" t="s">
        <v>245</v>
      </c>
    </row>
    <row r="20" spans="1:13" s="220" customFormat="1" x14ac:dyDescent="0.3">
      <c r="A20" s="217"/>
      <c r="B20" s="217"/>
      <c r="C20" s="217"/>
      <c r="D20" s="217"/>
      <c r="E20" s="217"/>
      <c r="F20" s="217"/>
      <c r="G20" s="217"/>
      <c r="H20" s="217"/>
      <c r="I20" s="217"/>
      <c r="J20" s="217"/>
      <c r="K20" s="217"/>
      <c r="L20" s="217"/>
      <c r="M20" s="217"/>
    </row>
    <row r="21" spans="1:13" s="219" customFormat="1" x14ac:dyDescent="0.3"/>
    <row r="22" spans="1:13" s="219" customFormat="1" x14ac:dyDescent="0.3"/>
    <row r="23" spans="1:13" s="219" customFormat="1" x14ac:dyDescent="0.3"/>
    <row r="24" spans="1:13" s="219" customFormat="1" x14ac:dyDescent="0.3"/>
    <row r="25" spans="1:13" s="219" customFormat="1" x14ac:dyDescent="0.3"/>
    <row r="26" spans="1:13" s="219" customFormat="1" x14ac:dyDescent="0.3"/>
    <row r="27" spans="1:13" s="219" customFormat="1" x14ac:dyDescent="0.3"/>
    <row r="28" spans="1:13" s="219" customFormat="1" x14ac:dyDescent="0.3"/>
    <row r="29" spans="1:13" s="219" customFormat="1" x14ac:dyDescent="0.3"/>
    <row r="30" spans="1:13" s="219" customFormat="1" x14ac:dyDescent="0.3"/>
    <row r="31" spans="1:13" s="219" customFormat="1" x14ac:dyDescent="0.3"/>
    <row r="32" spans="1:13" s="219" customFormat="1" x14ac:dyDescent="0.3"/>
    <row r="33" s="219" customFormat="1" x14ac:dyDescent="0.3"/>
    <row r="34" s="219" customFormat="1" x14ac:dyDescent="0.3"/>
    <row r="35" s="219" customFormat="1" x14ac:dyDescent="0.3"/>
    <row r="36" s="219" customFormat="1" x14ac:dyDescent="0.3"/>
    <row r="37" s="219" customFormat="1" x14ac:dyDescent="0.3"/>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0" zoomScaleNormal="80" workbookViewId="0">
      <selection activeCell="M1" sqref="M1"/>
    </sheetView>
  </sheetViews>
  <sheetFormatPr defaultRowHeight="14.4" x14ac:dyDescent="0.3"/>
  <cols>
    <col min="1" max="16384" width="8.88671875" style="168"/>
  </cols>
  <sheetData>
    <row r="1" spans="1:13" ht="25.8" x14ac:dyDescent="0.5">
      <c r="A1" s="205" t="s">
        <v>246</v>
      </c>
      <c r="B1" s="183"/>
      <c r="C1" s="183"/>
      <c r="D1" s="183"/>
      <c r="E1" s="183"/>
      <c r="F1" s="183"/>
      <c r="G1" s="183"/>
      <c r="H1" s="183"/>
      <c r="I1" s="183"/>
      <c r="J1" s="183"/>
      <c r="K1" s="183"/>
      <c r="L1" s="183"/>
      <c r="M1" s="184"/>
    </row>
    <row r="2" spans="1:13" x14ac:dyDescent="0.3">
      <c r="A2" s="206"/>
      <c r="B2" s="166"/>
      <c r="C2" s="166"/>
      <c r="D2" s="166"/>
      <c r="E2" s="166"/>
      <c r="F2" s="166"/>
      <c r="G2" s="166"/>
      <c r="H2" s="166"/>
      <c r="I2" s="166"/>
      <c r="J2" s="166"/>
      <c r="K2" s="166"/>
      <c r="L2" s="166"/>
      <c r="M2" s="210"/>
    </row>
    <row r="3" spans="1:13" s="166" customFormat="1" x14ac:dyDescent="0.3">
      <c r="A3" s="215" t="s">
        <v>247</v>
      </c>
    </row>
    <row r="4" spans="1:13" s="217" customFormat="1" ht="14.4" customHeight="1" x14ac:dyDescent="0.3"/>
    <row r="5" spans="1:13" s="217" customFormat="1" x14ac:dyDescent="0.3"/>
    <row r="6" spans="1:13" s="166" customFormat="1" x14ac:dyDescent="0.3">
      <c r="A6" s="215" t="s">
        <v>248</v>
      </c>
    </row>
    <row r="7" spans="1:13" s="217" customFormat="1" ht="14.4" customHeight="1" x14ac:dyDescent="0.3"/>
    <row r="8" spans="1:13" s="217" customFormat="1" x14ac:dyDescent="0.3"/>
    <row r="9" spans="1:13" s="166" customFormat="1" x14ac:dyDescent="0.3">
      <c r="A9" s="215" t="s">
        <v>249</v>
      </c>
    </row>
    <row r="10" spans="1:13" s="217" customFormat="1" ht="14.4" customHeight="1" x14ac:dyDescent="0.3"/>
    <row r="11" spans="1:13" s="217" customFormat="1" x14ac:dyDescent="0.3"/>
    <row r="12" spans="1:13" s="166" customFormat="1" x14ac:dyDescent="0.3">
      <c r="A12" s="215" t="s">
        <v>250</v>
      </c>
    </row>
    <row r="13" spans="1:13" s="217" customFormat="1" ht="14.4" customHeight="1" x14ac:dyDescent="0.3"/>
    <row r="14" spans="1:13" s="217" customFormat="1" x14ac:dyDescent="0.3"/>
    <row r="15" spans="1:13" s="166" customFormat="1" x14ac:dyDescent="0.3">
      <c r="A15" s="215" t="s">
        <v>251</v>
      </c>
    </row>
    <row r="16" spans="1:13" s="217" customFormat="1" ht="14.4" customHeight="1" x14ac:dyDescent="0.3"/>
    <row r="17" spans="1:1" s="217" customFormat="1" x14ac:dyDescent="0.3"/>
    <row r="18" spans="1:1" s="166" customFormat="1" x14ac:dyDescent="0.3">
      <c r="A18" s="215" t="s">
        <v>252</v>
      </c>
    </row>
    <row r="19" spans="1:1" s="217" customFormat="1" ht="14.4" customHeight="1" x14ac:dyDescent="0.3"/>
    <row r="20" spans="1:1" s="217" customFormat="1" x14ac:dyDescent="0.3"/>
    <row r="21" spans="1:1" s="166" customFormat="1" x14ac:dyDescent="0.3">
      <c r="A21" s="215" t="s">
        <v>253</v>
      </c>
    </row>
    <row r="22" spans="1:1" s="217" customFormat="1" ht="14.4" customHeight="1" x14ac:dyDescent="0.3"/>
    <row r="23" spans="1:1" s="217" customFormat="1" x14ac:dyDescent="0.3"/>
    <row r="24" spans="1:1" s="166" customFormat="1" x14ac:dyDescent="0.3">
      <c r="A24" s="215" t="s">
        <v>254</v>
      </c>
    </row>
    <row r="25" spans="1:1" s="217" customFormat="1" ht="14.4" customHeight="1" x14ac:dyDescent="0.3"/>
    <row r="26" spans="1:1" s="217" customFormat="1" x14ac:dyDescent="0.3"/>
    <row r="27" spans="1:1" s="166" customFormat="1" x14ac:dyDescent="0.3">
      <c r="A27" s="215" t="s">
        <v>255</v>
      </c>
    </row>
    <row r="28" spans="1:1" s="217" customFormat="1" ht="14.4" customHeight="1" x14ac:dyDescent="0.3"/>
    <row r="29" spans="1:1" s="217" customFormat="1" x14ac:dyDescent="0.3"/>
    <row r="30" spans="1:1" s="166" customFormat="1" x14ac:dyDescent="0.3">
      <c r="A30" s="215" t="s">
        <v>256</v>
      </c>
    </row>
    <row r="31" spans="1:1" s="217" customFormat="1" ht="14.4" customHeight="1" x14ac:dyDescent="0.3"/>
    <row r="32" spans="1:1" s="217" customFormat="1" x14ac:dyDescent="0.3"/>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0" zoomScaleNormal="80" workbookViewId="0">
      <selection activeCell="M1" sqref="M1"/>
    </sheetView>
  </sheetViews>
  <sheetFormatPr defaultRowHeight="14.4" x14ac:dyDescent="0.3"/>
  <cols>
    <col min="1" max="16384" width="8.88671875" style="168"/>
  </cols>
  <sheetData>
    <row r="1" spans="1:13" ht="25.8" x14ac:dyDescent="0.5">
      <c r="A1" s="205" t="s">
        <v>259</v>
      </c>
      <c r="B1" s="183"/>
      <c r="C1" s="183"/>
      <c r="D1" s="183"/>
      <c r="E1" s="183"/>
      <c r="F1" s="183"/>
      <c r="G1" s="183"/>
      <c r="H1" s="183"/>
      <c r="I1" s="183"/>
      <c r="J1" s="183"/>
      <c r="K1" s="183"/>
      <c r="L1" s="183"/>
      <c r="M1" s="184"/>
    </row>
    <row r="2" spans="1:13" x14ac:dyDescent="0.3">
      <c r="A2" s="206"/>
      <c r="B2" s="166"/>
      <c r="C2" s="166"/>
      <c r="D2" s="166"/>
      <c r="E2" s="166"/>
      <c r="F2" s="166"/>
      <c r="G2" s="166"/>
      <c r="H2" s="166"/>
      <c r="I2" s="166"/>
      <c r="J2" s="166"/>
      <c r="K2" s="166"/>
      <c r="L2" s="166"/>
      <c r="M2" s="210"/>
    </row>
    <row r="3" spans="1:13" s="166" customFormat="1" x14ac:dyDescent="0.3">
      <c r="A3" s="215" t="s">
        <v>260</v>
      </c>
    </row>
    <row r="4" spans="1:13" s="217" customFormat="1" ht="14.4" customHeight="1" x14ac:dyDescent="0.3"/>
    <row r="5" spans="1:13" s="217" customFormat="1" x14ac:dyDescent="0.3"/>
    <row r="6" spans="1:13" s="166" customFormat="1" x14ac:dyDescent="0.3">
      <c r="A6" s="215" t="s">
        <v>261</v>
      </c>
    </row>
    <row r="7" spans="1:13" s="217" customFormat="1" ht="14.4" customHeight="1" x14ac:dyDescent="0.3"/>
    <row r="8" spans="1:13" s="217" customFormat="1" x14ac:dyDescent="0.3"/>
    <row r="9" spans="1:13" s="166" customFormat="1" x14ac:dyDescent="0.3">
      <c r="A9" s="215" t="s">
        <v>262</v>
      </c>
    </row>
    <row r="10" spans="1:13" s="217" customFormat="1" ht="14.4" customHeight="1" x14ac:dyDescent="0.3"/>
    <row r="11" spans="1:13" s="217" customFormat="1" x14ac:dyDescent="0.3"/>
    <row r="12" spans="1:13" s="166" customFormat="1" x14ac:dyDescent="0.3">
      <c r="A12" s="215" t="s">
        <v>263</v>
      </c>
    </row>
    <row r="13" spans="1:13" s="217" customFormat="1" ht="14.4" customHeight="1" x14ac:dyDescent="0.3"/>
    <row r="14" spans="1:13" s="217" customFormat="1" x14ac:dyDescent="0.3"/>
    <row r="15" spans="1:13" s="166" customFormat="1" x14ac:dyDescent="0.3">
      <c r="A15" s="215" t="s">
        <v>264</v>
      </c>
    </row>
    <row r="16" spans="1:13" s="217" customFormat="1" ht="14.4" customHeight="1" x14ac:dyDescent="0.3"/>
    <row r="17" spans="1:1" s="217" customFormat="1" x14ac:dyDescent="0.3"/>
    <row r="18" spans="1:1" s="166" customFormat="1" x14ac:dyDescent="0.3">
      <c r="A18" s="215" t="s">
        <v>265</v>
      </c>
    </row>
    <row r="19" spans="1:1" s="217" customFormat="1" ht="14.4" customHeight="1" x14ac:dyDescent="0.3"/>
    <row r="20" spans="1:1" s="217" customFormat="1" x14ac:dyDescent="0.3"/>
    <row r="21" spans="1:1" s="166" customFormat="1" x14ac:dyDescent="0.3">
      <c r="A21" s="215" t="s">
        <v>266</v>
      </c>
    </row>
    <row r="22" spans="1:1" s="217" customFormat="1" ht="14.4" customHeight="1" x14ac:dyDescent="0.3"/>
    <row r="23" spans="1:1" s="217" customFormat="1" x14ac:dyDescent="0.3"/>
    <row r="24" spans="1:1" s="166" customFormat="1" x14ac:dyDescent="0.3">
      <c r="A24" s="215" t="s">
        <v>267</v>
      </c>
    </row>
    <row r="25" spans="1:1" s="217" customFormat="1" ht="14.4" customHeight="1" x14ac:dyDescent="0.3"/>
    <row r="26" spans="1:1" s="217" customFormat="1" x14ac:dyDescent="0.3"/>
    <row r="27" spans="1:1" s="166" customFormat="1" x14ac:dyDescent="0.3">
      <c r="A27" s="215" t="s">
        <v>268</v>
      </c>
    </row>
    <row r="28" spans="1:1" s="217" customFormat="1" ht="14.4" customHeight="1" x14ac:dyDescent="0.3"/>
    <row r="29" spans="1:1" s="217" customFormat="1" x14ac:dyDescent="0.3"/>
    <row r="30" spans="1:1" s="166" customFormat="1" x14ac:dyDescent="0.3">
      <c r="A30" s="215" t="s">
        <v>269</v>
      </c>
    </row>
    <row r="31" spans="1:1" s="217" customFormat="1" ht="14.4" customHeight="1" x14ac:dyDescent="0.3"/>
    <row r="32" spans="1:1" s="217" customFormat="1" x14ac:dyDescent="0.3"/>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0" zoomScaleNormal="80" workbookViewId="0">
      <selection activeCell="M1" sqref="M1"/>
    </sheetView>
  </sheetViews>
  <sheetFormatPr defaultRowHeight="14.4" x14ac:dyDescent="0.3"/>
  <cols>
    <col min="1" max="16384" width="8.88671875" style="168"/>
  </cols>
  <sheetData>
    <row r="1" spans="1:13" ht="25.8" x14ac:dyDescent="0.5">
      <c r="A1" s="205" t="s">
        <v>270</v>
      </c>
      <c r="B1" s="183"/>
      <c r="C1" s="183"/>
      <c r="D1" s="183"/>
      <c r="E1" s="183"/>
      <c r="F1" s="183"/>
      <c r="G1" s="183"/>
      <c r="H1" s="183"/>
      <c r="I1" s="183"/>
      <c r="J1" s="183"/>
      <c r="K1" s="183"/>
      <c r="L1" s="183"/>
      <c r="M1" s="184"/>
    </row>
    <row r="2" spans="1:13" x14ac:dyDescent="0.3">
      <c r="A2" s="206"/>
      <c r="B2" s="166"/>
      <c r="C2" s="166"/>
      <c r="D2" s="166"/>
      <c r="E2" s="166"/>
      <c r="F2" s="166"/>
      <c r="G2" s="166"/>
      <c r="H2" s="166"/>
      <c r="I2" s="166"/>
      <c r="J2" s="166"/>
      <c r="K2" s="166"/>
      <c r="L2" s="166"/>
      <c r="M2" s="210"/>
    </row>
    <row r="3" spans="1:13" s="166" customFormat="1" x14ac:dyDescent="0.3">
      <c r="A3" s="215" t="s">
        <v>271</v>
      </c>
    </row>
    <row r="4" spans="1:13" s="217" customFormat="1" ht="14.4" customHeight="1" x14ac:dyDescent="0.3"/>
    <row r="5" spans="1:13" s="217" customFormat="1" x14ac:dyDescent="0.3"/>
    <row r="6" spans="1:13" s="166" customFormat="1" x14ac:dyDescent="0.3">
      <c r="A6" s="215" t="s">
        <v>272</v>
      </c>
    </row>
    <row r="7" spans="1:13" s="217" customFormat="1" ht="14.4" customHeight="1" x14ac:dyDescent="0.3"/>
    <row r="8" spans="1:13" s="217" customFormat="1" x14ac:dyDescent="0.3"/>
    <row r="9" spans="1:13" s="166" customFormat="1" x14ac:dyDescent="0.3">
      <c r="A9" s="215" t="s">
        <v>273</v>
      </c>
    </row>
    <row r="10" spans="1:13" s="217" customFormat="1" ht="14.4" customHeight="1" x14ac:dyDescent="0.3"/>
    <row r="11" spans="1:13" s="217" customFormat="1" x14ac:dyDescent="0.3"/>
    <row r="12" spans="1:13" s="166" customFormat="1" x14ac:dyDescent="0.3">
      <c r="A12" s="215" t="s">
        <v>274</v>
      </c>
    </row>
    <row r="13" spans="1:13" s="217" customFormat="1" ht="14.4" customHeight="1" x14ac:dyDescent="0.3"/>
    <row r="14" spans="1:13" s="217" customFormat="1" x14ac:dyDescent="0.3"/>
    <row r="15" spans="1:13" s="166" customFormat="1" x14ac:dyDescent="0.3">
      <c r="A15" s="215" t="s">
        <v>311</v>
      </c>
    </row>
    <row r="16" spans="1:13" s="217" customFormat="1" ht="14.4" customHeight="1" x14ac:dyDescent="0.3"/>
    <row r="17" spans="1:1" s="217" customFormat="1" x14ac:dyDescent="0.3"/>
    <row r="18" spans="1:1" s="166" customFormat="1" x14ac:dyDescent="0.3">
      <c r="A18" s="215" t="s">
        <v>275</v>
      </c>
    </row>
    <row r="19" spans="1:1" s="217" customFormat="1" ht="14.4" customHeight="1" x14ac:dyDescent="0.3"/>
    <row r="20" spans="1:1" s="217" customFormat="1" x14ac:dyDescent="0.3"/>
    <row r="21" spans="1:1" s="166" customFormat="1" x14ac:dyDescent="0.3">
      <c r="A21" s="215" t="s">
        <v>276</v>
      </c>
    </row>
    <row r="22" spans="1:1" s="217" customFormat="1" ht="14.4" customHeight="1" x14ac:dyDescent="0.3"/>
    <row r="23" spans="1:1" s="217" customFormat="1" x14ac:dyDescent="0.3"/>
    <row r="24" spans="1:1" s="166" customFormat="1" x14ac:dyDescent="0.3">
      <c r="A24" s="215" t="s">
        <v>277</v>
      </c>
    </row>
    <row r="25" spans="1:1" s="217" customFormat="1" ht="14.4" customHeight="1" x14ac:dyDescent="0.3"/>
    <row r="26" spans="1:1" s="217" customFormat="1" x14ac:dyDescent="0.3"/>
    <row r="27" spans="1:1" s="166" customFormat="1" x14ac:dyDescent="0.3">
      <c r="A27" s="215" t="s">
        <v>278</v>
      </c>
    </row>
    <row r="28" spans="1:1" s="217" customFormat="1" ht="14.4" customHeight="1" x14ac:dyDescent="0.3"/>
    <row r="29" spans="1:1" s="217" customFormat="1" x14ac:dyDescent="0.3"/>
    <row r="30" spans="1:1" s="166" customFormat="1" x14ac:dyDescent="0.3">
      <c r="A30" s="215" t="s">
        <v>279</v>
      </c>
    </row>
    <row r="31" spans="1:1" s="217" customFormat="1" ht="14.4" customHeight="1" x14ac:dyDescent="0.3"/>
    <row r="32" spans="1:1" s="217" customFormat="1" x14ac:dyDescent="0.3"/>
  </sheetData>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zoomScale="80" zoomScaleNormal="80" workbookViewId="0">
      <selection activeCell="M1" sqref="M1"/>
    </sheetView>
  </sheetViews>
  <sheetFormatPr defaultRowHeight="14.4" x14ac:dyDescent="0.3"/>
  <cols>
    <col min="1" max="16384" width="8.88671875" style="168"/>
  </cols>
  <sheetData>
    <row r="1" spans="1:13" ht="25.8" x14ac:dyDescent="0.5">
      <c r="A1" s="205" t="s">
        <v>280</v>
      </c>
      <c r="B1" s="183"/>
      <c r="C1" s="183"/>
      <c r="D1" s="183"/>
      <c r="E1" s="183"/>
      <c r="F1" s="183"/>
      <c r="G1" s="183"/>
      <c r="H1" s="183"/>
      <c r="I1" s="183"/>
      <c r="J1" s="183"/>
      <c r="K1" s="183"/>
      <c r="L1" s="183"/>
      <c r="M1" s="184"/>
    </row>
    <row r="2" spans="1:13" x14ac:dyDescent="0.3">
      <c r="A2" s="206"/>
      <c r="B2" s="166"/>
      <c r="C2" s="166"/>
      <c r="D2" s="166"/>
      <c r="E2" s="166"/>
      <c r="F2" s="166"/>
      <c r="G2" s="166"/>
      <c r="H2" s="166"/>
      <c r="I2" s="166"/>
      <c r="J2" s="166"/>
      <c r="K2" s="166"/>
      <c r="L2" s="166"/>
      <c r="M2" s="210"/>
    </row>
    <row r="3" spans="1:13" s="166" customFormat="1" x14ac:dyDescent="0.3">
      <c r="A3" s="215" t="s">
        <v>281</v>
      </c>
    </row>
    <row r="4" spans="1:13" s="217" customFormat="1" ht="14.4" customHeight="1" x14ac:dyDescent="0.3"/>
    <row r="5" spans="1:13" s="217" customFormat="1" x14ac:dyDescent="0.3"/>
    <row r="6" spans="1:13" s="166" customFormat="1" x14ac:dyDescent="0.3">
      <c r="A6" s="215" t="s">
        <v>282</v>
      </c>
    </row>
    <row r="7" spans="1:13" s="217" customFormat="1" ht="14.4" customHeight="1" x14ac:dyDescent="0.3"/>
    <row r="8" spans="1:13" s="217" customFormat="1" x14ac:dyDescent="0.3"/>
    <row r="9" spans="1:13" s="166" customFormat="1" x14ac:dyDescent="0.3">
      <c r="A9" s="215" t="s">
        <v>283</v>
      </c>
    </row>
    <row r="10" spans="1:13" s="217" customFormat="1" ht="14.4" customHeight="1" x14ac:dyDescent="0.3"/>
    <row r="11" spans="1:13" s="217" customFormat="1" x14ac:dyDescent="0.3"/>
    <row r="12" spans="1:13" s="166" customFormat="1" x14ac:dyDescent="0.3">
      <c r="A12" s="215" t="s">
        <v>284</v>
      </c>
    </row>
    <row r="13" spans="1:13" s="217" customFormat="1" ht="14.4" customHeight="1" x14ac:dyDescent="0.3"/>
    <row r="14" spans="1:13" s="217" customFormat="1" x14ac:dyDescent="0.3"/>
    <row r="15" spans="1:13" s="166" customFormat="1" x14ac:dyDescent="0.3">
      <c r="A15" s="215" t="s">
        <v>285</v>
      </c>
    </row>
    <row r="16" spans="1:13" s="217" customFormat="1" ht="14.4" customHeight="1" x14ac:dyDescent="0.3"/>
    <row r="17" spans="1:1" s="217" customFormat="1" x14ac:dyDescent="0.3"/>
    <row r="18" spans="1:1" s="166" customFormat="1" x14ac:dyDescent="0.3">
      <c r="A18" s="215" t="s">
        <v>286</v>
      </c>
    </row>
    <row r="19" spans="1:1" s="217" customFormat="1" ht="14.4" customHeight="1" x14ac:dyDescent="0.3"/>
    <row r="20" spans="1:1" s="217" customFormat="1" x14ac:dyDescent="0.3"/>
    <row r="21" spans="1:1" s="166" customFormat="1" x14ac:dyDescent="0.3">
      <c r="A21" s="215" t="s">
        <v>287</v>
      </c>
    </row>
    <row r="22" spans="1:1" s="217" customFormat="1" ht="14.4" customHeight="1" x14ac:dyDescent="0.3"/>
    <row r="23" spans="1:1" s="217" customFormat="1" x14ac:dyDescent="0.3"/>
    <row r="24" spans="1:1" s="166" customFormat="1" x14ac:dyDescent="0.3">
      <c r="A24" s="215" t="s">
        <v>288</v>
      </c>
    </row>
    <row r="25" spans="1:1" s="217" customFormat="1" ht="14.4" customHeight="1" x14ac:dyDescent="0.3"/>
    <row r="26" spans="1:1" s="217" customFormat="1" x14ac:dyDescent="0.3"/>
    <row r="27" spans="1:1" s="166" customFormat="1" x14ac:dyDescent="0.3">
      <c r="A27" s="215" t="s">
        <v>289</v>
      </c>
    </row>
    <row r="28" spans="1:1" s="217" customFormat="1" ht="14.4" customHeight="1" x14ac:dyDescent="0.3"/>
    <row r="29" spans="1:1" s="217" customFormat="1" x14ac:dyDescent="0.3"/>
    <row r="30" spans="1:1" s="166" customFormat="1" x14ac:dyDescent="0.3">
      <c r="A30" s="215" t="s">
        <v>290</v>
      </c>
    </row>
    <row r="31" spans="1:1" s="217" customFormat="1" ht="14.4" customHeight="1" x14ac:dyDescent="0.3"/>
    <row r="32" spans="1:1" s="217" customFormat="1" x14ac:dyDescent="0.3"/>
  </sheetData>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80" zoomScaleNormal="80" workbookViewId="0">
      <selection activeCell="M1" sqref="M1"/>
    </sheetView>
  </sheetViews>
  <sheetFormatPr defaultRowHeight="14.4" x14ac:dyDescent="0.3"/>
  <cols>
    <col min="1" max="2" width="8.88671875" style="168"/>
    <col min="3" max="6" width="8.88671875" style="168" customWidth="1"/>
    <col min="7" max="16384" width="8.88671875" style="168"/>
  </cols>
  <sheetData>
    <row r="1" spans="1:14" ht="25.8" x14ac:dyDescent="0.5">
      <c r="A1" s="205" t="s">
        <v>291</v>
      </c>
      <c r="B1" s="183"/>
      <c r="C1" s="183"/>
      <c r="D1" s="183"/>
      <c r="E1" s="183"/>
      <c r="F1" s="183"/>
      <c r="G1" s="183"/>
      <c r="H1" s="183"/>
      <c r="I1" s="183"/>
      <c r="J1" s="183"/>
      <c r="K1" s="183"/>
      <c r="L1" s="183"/>
      <c r="M1" s="184"/>
      <c r="N1" s="166"/>
    </row>
    <row r="2" spans="1:14" x14ac:dyDescent="0.3">
      <c r="A2" s="191" t="s">
        <v>292</v>
      </c>
      <c r="B2" s="167"/>
      <c r="C2" s="167"/>
      <c r="D2" s="167"/>
      <c r="E2" s="167"/>
      <c r="F2" s="167"/>
      <c r="G2" s="167"/>
      <c r="H2" s="167"/>
      <c r="I2" s="167"/>
      <c r="J2" s="167"/>
      <c r="K2" s="167"/>
      <c r="L2" s="167"/>
      <c r="M2" s="190"/>
      <c r="N2" s="166"/>
    </row>
    <row r="5" spans="1:14" ht="25.8" x14ac:dyDescent="0.3">
      <c r="F5" s="225" t="s">
        <v>224</v>
      </c>
      <c r="G5" s="226"/>
      <c r="H5" s="226"/>
    </row>
    <row r="6" spans="1:14" x14ac:dyDescent="0.3">
      <c r="F6" s="203"/>
      <c r="G6" s="203" t="s">
        <v>293</v>
      </c>
      <c r="H6" s="202"/>
    </row>
    <row r="7" spans="1:14" ht="15" thickBot="1" x14ac:dyDescent="0.35"/>
    <row r="8" spans="1:14" x14ac:dyDescent="0.3">
      <c r="E8" s="231" t="s">
        <v>298</v>
      </c>
      <c r="F8" s="232"/>
      <c r="G8" s="232"/>
      <c r="H8" s="232"/>
      <c r="I8" s="233"/>
    </row>
    <row r="9" spans="1:14" x14ac:dyDescent="0.3">
      <c r="E9" s="234"/>
      <c r="F9" s="235"/>
      <c r="G9" s="235"/>
      <c r="H9" s="235"/>
      <c r="I9" s="236"/>
    </row>
    <row r="10" spans="1:14" x14ac:dyDescent="0.3">
      <c r="E10" s="234"/>
      <c r="F10" s="235"/>
      <c r="G10" s="235"/>
      <c r="H10" s="235"/>
      <c r="I10" s="236"/>
    </row>
    <row r="11" spans="1:14" x14ac:dyDescent="0.3">
      <c r="E11" s="234"/>
      <c r="F11" s="235"/>
      <c r="G11" s="235"/>
      <c r="H11" s="235"/>
      <c r="I11" s="236"/>
    </row>
    <row r="12" spans="1:14" x14ac:dyDescent="0.3">
      <c r="E12" s="234"/>
      <c r="F12" s="235"/>
      <c r="G12" s="235"/>
      <c r="H12" s="235"/>
      <c r="I12" s="236"/>
    </row>
    <row r="13" spans="1:14" x14ac:dyDescent="0.3">
      <c r="E13" s="234"/>
      <c r="F13" s="235"/>
      <c r="G13" s="235"/>
      <c r="H13" s="235"/>
      <c r="I13" s="236"/>
    </row>
    <row r="14" spans="1:14" x14ac:dyDescent="0.3">
      <c r="E14" s="234"/>
      <c r="F14" s="235"/>
      <c r="G14" s="235"/>
      <c r="H14" s="235"/>
      <c r="I14" s="236"/>
    </row>
    <row r="15" spans="1:14" ht="25.8" x14ac:dyDescent="0.3">
      <c r="B15" s="228" t="s">
        <v>226</v>
      </c>
      <c r="C15" s="229"/>
      <c r="D15" s="230"/>
      <c r="E15" s="234"/>
      <c r="F15" s="235"/>
      <c r="G15" s="235"/>
      <c r="H15" s="235"/>
      <c r="I15" s="236"/>
      <c r="J15" s="227" t="s">
        <v>225</v>
      </c>
      <c r="K15" s="226"/>
      <c r="L15" s="226"/>
    </row>
    <row r="16" spans="1:14" x14ac:dyDescent="0.3">
      <c r="B16" s="200"/>
      <c r="C16" s="224" t="s">
        <v>295</v>
      </c>
      <c r="D16" s="201"/>
      <c r="E16" s="234"/>
      <c r="F16" s="235"/>
      <c r="G16" s="235"/>
      <c r="H16" s="235"/>
      <c r="I16" s="236"/>
      <c r="K16" s="223" t="s">
        <v>294</v>
      </c>
    </row>
    <row r="17" spans="2:9" x14ac:dyDescent="0.3">
      <c r="B17" s="200"/>
      <c r="C17" s="201"/>
      <c r="D17" s="201"/>
      <c r="E17" s="234"/>
      <c r="F17" s="235"/>
      <c r="G17" s="235"/>
      <c r="H17" s="235"/>
      <c r="I17" s="236"/>
    </row>
    <row r="18" spans="2:9" x14ac:dyDescent="0.3">
      <c r="E18" s="234"/>
      <c r="F18" s="235"/>
      <c r="G18" s="235"/>
      <c r="H18" s="235"/>
      <c r="I18" s="236"/>
    </row>
    <row r="19" spans="2:9" x14ac:dyDescent="0.3">
      <c r="E19" s="234"/>
      <c r="F19" s="235"/>
      <c r="G19" s="235"/>
      <c r="H19" s="235"/>
      <c r="I19" s="236"/>
    </row>
    <row r="20" spans="2:9" x14ac:dyDescent="0.3">
      <c r="E20" s="234"/>
      <c r="F20" s="235"/>
      <c r="G20" s="235"/>
      <c r="H20" s="235"/>
      <c r="I20" s="236"/>
    </row>
    <row r="21" spans="2:9" x14ac:dyDescent="0.3">
      <c r="E21" s="234"/>
      <c r="F21" s="235"/>
      <c r="G21" s="235"/>
      <c r="H21" s="235"/>
      <c r="I21" s="236"/>
    </row>
    <row r="22" spans="2:9" ht="15" thickBot="1" x14ac:dyDescent="0.35">
      <c r="E22" s="237"/>
      <c r="F22" s="238"/>
      <c r="G22" s="238"/>
      <c r="H22" s="238"/>
      <c r="I22" s="239"/>
    </row>
    <row r="23" spans="2:9" x14ac:dyDescent="0.3">
      <c r="E23" s="166"/>
      <c r="F23" s="166"/>
      <c r="G23" s="166"/>
      <c r="H23" s="166"/>
      <c r="I23" s="166"/>
    </row>
    <row r="25" spans="2:9" ht="25.8" x14ac:dyDescent="0.3">
      <c r="E25" s="225" t="s">
        <v>297</v>
      </c>
      <c r="F25" s="225"/>
      <c r="G25" s="225"/>
      <c r="H25" s="225"/>
      <c r="I25" s="225"/>
    </row>
    <row r="26" spans="2:9" x14ac:dyDescent="0.3">
      <c r="G26" s="223" t="s">
        <v>296</v>
      </c>
    </row>
  </sheetData>
  <mergeCells count="5">
    <mergeCell ref="E25:I25"/>
    <mergeCell ref="F5:H5"/>
    <mergeCell ref="J15:L15"/>
    <mergeCell ref="B15:D15"/>
    <mergeCell ref="E8:I2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zoomScale="80" zoomScaleNormal="80" workbookViewId="0">
      <selection activeCell="M1" sqref="M1"/>
    </sheetView>
  </sheetViews>
  <sheetFormatPr defaultRowHeight="14.4" x14ac:dyDescent="0.3"/>
  <cols>
    <col min="1" max="2" width="8.88671875" style="168"/>
    <col min="3" max="6" width="8.88671875" style="168" customWidth="1"/>
    <col min="7" max="16384" width="8.88671875" style="168"/>
  </cols>
  <sheetData>
    <row r="1" spans="1:14" ht="25.8" x14ac:dyDescent="0.5">
      <c r="A1" s="205" t="s">
        <v>299</v>
      </c>
      <c r="B1" s="183"/>
      <c r="C1" s="183"/>
      <c r="D1" s="183"/>
      <c r="E1" s="183"/>
      <c r="F1" s="183"/>
      <c r="G1" s="183"/>
      <c r="H1" s="183"/>
      <c r="I1" s="183"/>
      <c r="J1" s="183"/>
      <c r="K1" s="183"/>
      <c r="L1" s="183"/>
      <c r="M1" s="211"/>
      <c r="N1" s="166"/>
    </row>
    <row r="2" spans="1:14" x14ac:dyDescent="0.3">
      <c r="A2" s="204" t="s">
        <v>312</v>
      </c>
      <c r="B2" s="166"/>
      <c r="C2" s="166"/>
      <c r="D2" s="166"/>
      <c r="E2" s="166"/>
      <c r="F2" s="166"/>
      <c r="G2" s="166"/>
      <c r="H2" s="166"/>
      <c r="I2" s="166"/>
      <c r="J2" s="166"/>
      <c r="K2" s="166"/>
      <c r="L2" s="166"/>
      <c r="M2" s="185"/>
      <c r="N2" s="166"/>
    </row>
    <row r="3" spans="1:14" x14ac:dyDescent="0.3">
      <c r="A3" s="204" t="s">
        <v>313</v>
      </c>
      <c r="B3" s="166"/>
      <c r="C3" s="166"/>
      <c r="D3" s="166"/>
      <c r="E3" s="166"/>
      <c r="F3" s="166"/>
      <c r="G3" s="166"/>
      <c r="H3" s="166"/>
      <c r="I3" s="166"/>
      <c r="J3" s="166"/>
      <c r="K3" s="166"/>
      <c r="L3" s="166"/>
      <c r="M3" s="185"/>
      <c r="N3" s="166"/>
    </row>
    <row r="4" spans="1:14" x14ac:dyDescent="0.3">
      <c r="A4" s="191" t="s">
        <v>314</v>
      </c>
      <c r="B4" s="167"/>
      <c r="C4" s="167"/>
      <c r="D4" s="167"/>
      <c r="E4" s="167"/>
      <c r="F4" s="167"/>
      <c r="G4" s="167"/>
      <c r="H4" s="167"/>
      <c r="I4" s="167"/>
      <c r="J4" s="167"/>
      <c r="K4" s="167"/>
      <c r="L4" s="167"/>
      <c r="M4" s="190"/>
      <c r="N4" s="166"/>
    </row>
    <row r="7" spans="1:14" ht="30.6" customHeight="1" x14ac:dyDescent="0.3">
      <c r="A7" s="208"/>
      <c r="B7" s="207"/>
      <c r="C7" s="209"/>
      <c r="D7" s="242" t="s">
        <v>231</v>
      </c>
      <c r="E7" s="243"/>
      <c r="F7" s="242" t="s">
        <v>230</v>
      </c>
      <c r="G7" s="244"/>
      <c r="H7" s="245" t="s">
        <v>227</v>
      </c>
      <c r="I7" s="246"/>
      <c r="J7" s="242" t="s">
        <v>228</v>
      </c>
      <c r="K7" s="244"/>
      <c r="L7" s="247" t="s">
        <v>229</v>
      </c>
      <c r="M7" s="244"/>
    </row>
    <row r="8" spans="1:14" s="212" customFormat="1" ht="77.400000000000006" customHeight="1" x14ac:dyDescent="0.3">
      <c r="A8" s="248" t="s">
        <v>300</v>
      </c>
      <c r="B8" s="249"/>
      <c r="C8" s="250"/>
      <c r="D8" s="240"/>
      <c r="E8" s="241"/>
      <c r="F8" s="240"/>
      <c r="G8" s="241"/>
      <c r="H8" s="240"/>
      <c r="I8" s="241"/>
      <c r="J8" s="213"/>
      <c r="K8" s="214"/>
      <c r="L8" s="240"/>
      <c r="M8" s="241"/>
    </row>
    <row r="9" spans="1:14" s="212" customFormat="1" ht="77.400000000000006" customHeight="1" x14ac:dyDescent="0.3">
      <c r="A9" s="248" t="s">
        <v>301</v>
      </c>
      <c r="B9" s="254"/>
      <c r="C9" s="255"/>
      <c r="D9" s="240"/>
      <c r="E9" s="241"/>
      <c r="F9" s="240"/>
      <c r="G9" s="241"/>
      <c r="H9" s="240"/>
      <c r="I9" s="241"/>
      <c r="J9" s="240"/>
      <c r="K9" s="241"/>
      <c r="L9" s="240"/>
      <c r="M9" s="241"/>
    </row>
    <row r="10" spans="1:14" s="212" customFormat="1" ht="77.400000000000006" customHeight="1" x14ac:dyDescent="0.3">
      <c r="A10" s="248" t="s">
        <v>315</v>
      </c>
      <c r="B10" s="249"/>
      <c r="C10" s="250"/>
      <c r="D10" s="240"/>
      <c r="E10" s="241"/>
      <c r="F10" s="240"/>
      <c r="G10" s="241"/>
      <c r="H10" s="240"/>
      <c r="I10" s="241"/>
      <c r="J10" s="240"/>
      <c r="K10" s="241"/>
      <c r="L10" s="240"/>
      <c r="M10" s="241"/>
    </row>
    <row r="11" spans="1:14" s="212" customFormat="1" ht="77.400000000000006" customHeight="1" x14ac:dyDescent="0.3">
      <c r="A11" s="248" t="s">
        <v>302</v>
      </c>
      <c r="B11" s="249"/>
      <c r="C11" s="250"/>
      <c r="D11" s="240"/>
      <c r="E11" s="241"/>
      <c r="F11" s="240"/>
      <c r="G11" s="241"/>
      <c r="H11" s="240"/>
      <c r="I11" s="241"/>
      <c r="J11" s="240"/>
      <c r="K11" s="241"/>
      <c r="L11" s="240"/>
      <c r="M11" s="241"/>
    </row>
    <row r="12" spans="1:14" s="212" customFormat="1" ht="77.400000000000006" customHeight="1" x14ac:dyDescent="0.3">
      <c r="A12" s="248" t="s">
        <v>303</v>
      </c>
      <c r="B12" s="249"/>
      <c r="C12" s="250"/>
      <c r="D12" s="240"/>
      <c r="E12" s="241"/>
      <c r="F12" s="240"/>
      <c r="G12" s="241"/>
      <c r="H12" s="240"/>
      <c r="I12" s="241"/>
      <c r="J12" s="240"/>
      <c r="K12" s="241"/>
      <c r="L12" s="240"/>
      <c r="M12" s="241"/>
    </row>
    <row r="13" spans="1:14" s="212" customFormat="1" ht="77.400000000000006" customHeight="1" x14ac:dyDescent="0.3">
      <c r="A13" s="248" t="s">
        <v>304</v>
      </c>
      <c r="B13" s="249"/>
      <c r="C13" s="250"/>
      <c r="D13" s="240"/>
      <c r="E13" s="241"/>
      <c r="F13" s="240"/>
      <c r="G13" s="241"/>
      <c r="H13" s="240"/>
      <c r="I13" s="241"/>
      <c r="J13" s="240"/>
      <c r="K13" s="241"/>
      <c r="L13" s="240"/>
      <c r="M13" s="241"/>
    </row>
    <row r="14" spans="1:14" s="212" customFormat="1" ht="77.400000000000006" customHeight="1" x14ac:dyDescent="0.3">
      <c r="A14" s="248" t="s">
        <v>305</v>
      </c>
      <c r="B14" s="249"/>
      <c r="C14" s="250"/>
      <c r="D14" s="240"/>
      <c r="E14" s="241"/>
      <c r="F14" s="240"/>
      <c r="G14" s="241"/>
      <c r="H14" s="240"/>
      <c r="I14" s="241"/>
      <c r="J14" s="240"/>
      <c r="K14" s="241"/>
      <c r="L14" s="240"/>
      <c r="M14" s="241"/>
    </row>
    <row r="15" spans="1:14" s="212" customFormat="1" ht="77.400000000000006" customHeight="1" x14ac:dyDescent="0.3">
      <c r="A15" s="248" t="s">
        <v>306</v>
      </c>
      <c r="B15" s="249"/>
      <c r="C15" s="250"/>
      <c r="D15" s="240"/>
      <c r="E15" s="241"/>
      <c r="F15" s="240"/>
      <c r="G15" s="241"/>
      <c r="H15" s="240"/>
      <c r="I15" s="241"/>
      <c r="J15" s="240"/>
      <c r="K15" s="241"/>
      <c r="L15" s="240"/>
      <c r="M15" s="241"/>
    </row>
    <row r="16" spans="1:14" s="212" customFormat="1" ht="77.400000000000006" customHeight="1" x14ac:dyDescent="0.3">
      <c r="A16" s="248" t="s">
        <v>307</v>
      </c>
      <c r="B16" s="249"/>
      <c r="C16" s="250"/>
      <c r="D16" s="240"/>
      <c r="E16" s="241"/>
      <c r="F16" s="240"/>
      <c r="G16" s="241"/>
      <c r="H16" s="240"/>
      <c r="I16" s="241"/>
      <c r="J16" s="240"/>
      <c r="K16" s="241"/>
      <c r="L16" s="240"/>
      <c r="M16" s="241"/>
    </row>
    <row r="17" spans="1:13" s="212" customFormat="1" ht="77.400000000000006" customHeight="1" x14ac:dyDescent="0.3">
      <c r="A17" s="251" t="s">
        <v>308</v>
      </c>
      <c r="B17" s="252"/>
      <c r="C17" s="253"/>
      <c r="D17" s="240"/>
      <c r="E17" s="241"/>
      <c r="F17" s="240"/>
      <c r="G17" s="241"/>
      <c r="H17" s="240"/>
      <c r="I17" s="241"/>
      <c r="J17" s="240"/>
      <c r="K17" s="241"/>
      <c r="L17" s="240"/>
      <c r="M17" s="241"/>
    </row>
  </sheetData>
  <mergeCells count="64">
    <mergeCell ref="D11:E11"/>
    <mergeCell ref="F11:G11"/>
    <mergeCell ref="F10:G10"/>
    <mergeCell ref="D10:E10"/>
    <mergeCell ref="D13:E13"/>
    <mergeCell ref="F13:G13"/>
    <mergeCell ref="A14:C14"/>
    <mergeCell ref="A15:C15"/>
    <mergeCell ref="A16:C16"/>
    <mergeCell ref="A17:C17"/>
    <mergeCell ref="A8:C8"/>
    <mergeCell ref="A9:C9"/>
    <mergeCell ref="A10:C10"/>
    <mergeCell ref="A11:C11"/>
    <mergeCell ref="A12:C12"/>
    <mergeCell ref="A13:C13"/>
    <mergeCell ref="D7:E7"/>
    <mergeCell ref="F7:G7"/>
    <mergeCell ref="H7:I7"/>
    <mergeCell ref="J7:K7"/>
    <mergeCell ref="L7:M7"/>
    <mergeCell ref="L8:M8"/>
    <mergeCell ref="D9:E9"/>
    <mergeCell ref="F9:G9"/>
    <mergeCell ref="H9:I9"/>
    <mergeCell ref="J9:K9"/>
    <mergeCell ref="L9:M9"/>
    <mergeCell ref="D8:E8"/>
    <mergeCell ref="F8:G8"/>
    <mergeCell ref="H8:I8"/>
    <mergeCell ref="J11:K11"/>
    <mergeCell ref="L11:M11"/>
    <mergeCell ref="L10:M10"/>
    <mergeCell ref="J10:K10"/>
    <mergeCell ref="H10:I10"/>
    <mergeCell ref="H11:I11"/>
    <mergeCell ref="J13:K13"/>
    <mergeCell ref="L13:M13"/>
    <mergeCell ref="D12:E12"/>
    <mergeCell ref="F12:G12"/>
    <mergeCell ref="H12:I12"/>
    <mergeCell ref="J12:K12"/>
    <mergeCell ref="L12:M12"/>
    <mergeCell ref="H13:I13"/>
    <mergeCell ref="D15:E15"/>
    <mergeCell ref="F15:G15"/>
    <mergeCell ref="H15:I15"/>
    <mergeCell ref="J15:K15"/>
    <mergeCell ref="L15:M15"/>
    <mergeCell ref="L14:M14"/>
    <mergeCell ref="J14:K14"/>
    <mergeCell ref="H14:I14"/>
    <mergeCell ref="F14:G14"/>
    <mergeCell ref="D14:E14"/>
    <mergeCell ref="D17:E17"/>
    <mergeCell ref="F17:G17"/>
    <mergeCell ref="H17:I17"/>
    <mergeCell ref="J17:K17"/>
    <mergeCell ref="L17:M17"/>
    <mergeCell ref="L16:M16"/>
    <mergeCell ref="J16:K16"/>
    <mergeCell ref="H16:I16"/>
    <mergeCell ref="F16:G16"/>
    <mergeCell ref="D16:E1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Agency finances (Grader)</vt:lpstr>
      <vt:lpstr>Instructions</vt:lpstr>
      <vt:lpstr>Step 1. Current Positioning</vt:lpstr>
      <vt:lpstr>Step 2. Calling</vt:lpstr>
      <vt:lpstr>Step 3. Client</vt:lpstr>
      <vt:lpstr>Step 4. Core Competencies</vt:lpstr>
      <vt:lpstr>Step 5. Culture</vt:lpstr>
      <vt:lpstr>Step 6. The Positioning Box</vt:lpstr>
      <vt:lpstr>Step 7. Validation</vt:lpstr>
      <vt:lpstr>Inbound Marketing Goals</vt:lpstr>
      <vt:lpstr>Pricing</vt:lpstr>
      <vt:lpstr>Timeline of results (old)</vt:lpstr>
      <vt:lpstr>Plan &amp; Cost -original</vt:lpstr>
      <vt:lpstr>'Inbound Marketing Goals'!Print_Area</vt:lpstr>
    </vt:vector>
  </TitlesOfParts>
  <Company>Hubspot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Arjun Moorthy</dc:creator>
  <cp:lastModifiedBy>Iliyana Stareva</cp:lastModifiedBy>
  <dcterms:created xsi:type="dcterms:W3CDTF">2013-08-16T01:32:04Z</dcterms:created>
  <dcterms:modified xsi:type="dcterms:W3CDTF">2015-05-14T12:16:18Z</dcterms:modified>
</cp:coreProperties>
</file>