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7414"/>
  <workbookPr autoCompressPictures="0"/>
  <mc:AlternateContent xmlns:mc="http://schemas.openxmlformats.org/markup-compatibility/2006">
    <mc:Choice Requires="x15">
      <x15ac:absPath xmlns:x15ac="http://schemas.microsoft.com/office/spreadsheetml/2010/11/ac" url="/Users/Elesif/Library/Application Support/Box/Box Edit/Documents/75407803162/"/>
    </mc:Choice>
  </mc:AlternateContent>
  <bookViews>
    <workbookView xWindow="0" yWindow="460" windowWidth="25600" windowHeight="14620" firstSheet="1" activeTab="1" xr2:uid="{00000000-000D-0000-FFFF-FFFF00000000}"/>
  </bookViews>
  <sheets>
    <sheet name="Results and Instructions" sheetId="2" r:id="rId1"/>
    <sheet name="1) Production Generator" sheetId="1" r:id="rId2"/>
    <sheet name="2) Revenue Generator" sheetId="4" r:id="rId3"/>
    <sheet name="3) Seedling Generator" sheetId="3" r:id="rId4"/>
  </sheets>
  <calcPr calcId="17102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15" i="1" l="1"/>
  <c r="E14" i="1"/>
  <c r="D14" i="1"/>
  <c r="B5" i="1"/>
  <c r="H14" i="1"/>
  <c r="H12" i="1"/>
  <c r="B12" i="1"/>
  <c r="B14" i="1"/>
  <c r="J25" i="1"/>
  <c r="J24" i="1"/>
  <c r="J23" i="1"/>
  <c r="J22" i="1"/>
  <c r="J21" i="1"/>
  <c r="J20" i="1"/>
  <c r="J19" i="1"/>
  <c r="J18" i="1"/>
  <c r="J17" i="1"/>
  <c r="J16" i="1"/>
  <c r="J15" i="1"/>
  <c r="J14" i="1"/>
  <c r="D16" i="1"/>
  <c r="D17" i="1"/>
  <c r="D18" i="1"/>
  <c r="D19" i="1"/>
  <c r="D15" i="1"/>
  <c r="E15" i="1"/>
  <c r="E16" i="1"/>
  <c r="E17" i="1"/>
  <c r="E18" i="1"/>
  <c r="E19" i="1"/>
  <c r="K14" i="1"/>
  <c r="K16" i="1"/>
  <c r="K17" i="1"/>
  <c r="K18" i="1"/>
  <c r="K19" i="1"/>
  <c r="K20" i="1"/>
  <c r="K21" i="1"/>
  <c r="K22" i="1"/>
  <c r="K23" i="1"/>
  <c r="K24" i="1"/>
  <c r="K25" i="1"/>
  <c r="F14" i="1"/>
  <c r="F16" i="1"/>
  <c r="F17" i="1"/>
  <c r="F18" i="1"/>
  <c r="F19" i="1"/>
  <c r="L14" i="1"/>
  <c r="L15" i="1"/>
  <c r="L16" i="1"/>
  <c r="L17" i="1"/>
  <c r="L18" i="1"/>
  <c r="L19" i="1"/>
  <c r="L20" i="1"/>
  <c r="L21" i="1"/>
  <c r="L22" i="1"/>
  <c r="L23" i="1"/>
  <c r="L24" i="1"/>
  <c r="L25" i="1"/>
  <c r="L27" i="1"/>
  <c r="L28" i="1"/>
  <c r="F15" i="1"/>
  <c r="F27" i="1"/>
  <c r="F28" i="1"/>
  <c r="B6" i="4"/>
  <c r="E6" i="4"/>
  <c r="H6" i="4"/>
  <c r="B8" i="4"/>
  <c r="E8" i="4"/>
  <c r="H8" i="4"/>
  <c r="B9" i="4"/>
  <c r="E9" i="4"/>
  <c r="H9" i="4"/>
  <c r="B10" i="4"/>
  <c r="E10" i="4"/>
  <c r="H10" i="4"/>
  <c r="B11" i="4"/>
  <c r="E11" i="4"/>
  <c r="H11" i="4"/>
  <c r="J6" i="4"/>
  <c r="M6" i="4"/>
  <c r="P6" i="4"/>
  <c r="J7" i="4"/>
  <c r="M7" i="4"/>
  <c r="P7" i="4"/>
  <c r="J8" i="4"/>
  <c r="M8" i="4"/>
  <c r="P8" i="4"/>
  <c r="J9" i="4"/>
  <c r="M9" i="4"/>
  <c r="P9" i="4"/>
  <c r="J10" i="4"/>
  <c r="M10" i="4"/>
  <c r="P10" i="4"/>
  <c r="J11" i="4"/>
  <c r="M11" i="4"/>
  <c r="P11" i="4"/>
  <c r="J12" i="4"/>
  <c r="M12" i="4"/>
  <c r="P12" i="4"/>
  <c r="J13" i="4"/>
  <c r="M13" i="4"/>
  <c r="P13" i="4"/>
  <c r="J14" i="4"/>
  <c r="M14" i="4"/>
  <c r="P14" i="4"/>
  <c r="J15" i="4"/>
  <c r="M15" i="4"/>
  <c r="P15" i="4"/>
  <c r="J16" i="4"/>
  <c r="M16" i="4"/>
  <c r="P16" i="4"/>
  <c r="J17" i="4"/>
  <c r="M17" i="4"/>
  <c r="P17" i="4"/>
  <c r="P19" i="4"/>
  <c r="P20" i="4"/>
  <c r="E7" i="4"/>
  <c r="K7" i="4"/>
  <c r="K8" i="4"/>
  <c r="K9" i="4"/>
  <c r="K10" i="4"/>
  <c r="K11" i="4"/>
  <c r="K12" i="4"/>
  <c r="K13" i="4"/>
  <c r="K14" i="4"/>
  <c r="K15" i="4"/>
  <c r="K16" i="4"/>
  <c r="K17" i="4"/>
  <c r="C7" i="4"/>
  <c r="C8" i="4"/>
  <c r="C9" i="4"/>
  <c r="C10" i="4"/>
  <c r="C11" i="4"/>
  <c r="K6" i="4"/>
  <c r="C6" i="4"/>
  <c r="B4" i="4"/>
  <c r="J4" i="4"/>
  <c r="B7" i="4"/>
  <c r="H7" i="4"/>
  <c r="H19" i="4"/>
  <c r="H20" i="4"/>
  <c r="P23" i="4"/>
  <c r="P22" i="4"/>
  <c r="J12" i="3"/>
  <c r="J7" i="3"/>
  <c r="J6" i="3"/>
  <c r="J17" i="3"/>
  <c r="J16" i="3"/>
  <c r="J15" i="3"/>
  <c r="J14" i="3"/>
  <c r="J13" i="3"/>
  <c r="J11" i="3"/>
  <c r="J10" i="3"/>
  <c r="J9" i="3"/>
  <c r="J8" i="3"/>
  <c r="D7" i="3"/>
  <c r="D8" i="3"/>
  <c r="D9" i="3"/>
  <c r="D10" i="3"/>
  <c r="D11" i="3"/>
  <c r="D6" i="3"/>
  <c r="B6" i="3"/>
  <c r="F6" i="3"/>
  <c r="B8" i="3"/>
  <c r="F8" i="3"/>
  <c r="B9" i="3"/>
  <c r="F9" i="3"/>
  <c r="B10" i="3"/>
  <c r="F10" i="3"/>
  <c r="B11" i="3"/>
  <c r="F11" i="3"/>
  <c r="H6" i="3"/>
  <c r="L6" i="3"/>
  <c r="H7" i="3"/>
  <c r="L7" i="3"/>
  <c r="H8" i="3"/>
  <c r="L8" i="3"/>
  <c r="H9" i="3"/>
  <c r="L9" i="3"/>
  <c r="H10" i="3"/>
  <c r="L10" i="3"/>
  <c r="H11" i="3"/>
  <c r="L11" i="3"/>
  <c r="H12" i="3"/>
  <c r="L12" i="3"/>
  <c r="H13" i="3"/>
  <c r="L13" i="3"/>
  <c r="H14" i="3"/>
  <c r="L14" i="3"/>
  <c r="H15" i="3"/>
  <c r="L15" i="3"/>
  <c r="H16" i="3"/>
  <c r="L16" i="3"/>
  <c r="H17" i="3"/>
  <c r="L17" i="3"/>
  <c r="L19" i="3"/>
  <c r="I7" i="3"/>
  <c r="I8" i="3"/>
  <c r="I9" i="3"/>
  <c r="I10" i="3"/>
  <c r="I11" i="3"/>
  <c r="I12" i="3"/>
  <c r="I13" i="3"/>
  <c r="I14" i="3"/>
  <c r="I15" i="3"/>
  <c r="I16" i="3"/>
  <c r="I17" i="3"/>
  <c r="C7" i="3"/>
  <c r="C8" i="3"/>
  <c r="C9" i="3"/>
  <c r="C10" i="3"/>
  <c r="C11" i="3"/>
  <c r="I6" i="3"/>
  <c r="C6" i="3"/>
  <c r="B4" i="3"/>
  <c r="H4" i="3"/>
  <c r="B7" i="3"/>
  <c r="F7" i="3"/>
  <c r="F19" i="3"/>
  <c r="L21" i="3"/>
  <c r="C15" i="2"/>
  <c r="C16" i="2"/>
  <c r="C21" i="2"/>
  <c r="C22" i="2"/>
  <c r="E7" i="2"/>
  <c r="E6" i="2"/>
  <c r="C7" i="2"/>
  <c r="C6" i="2"/>
  <c r="C5" i="2"/>
  <c r="C27" i="2"/>
  <c r="C10" i="2"/>
  <c r="C12" i="2"/>
  <c r="C13" i="2"/>
  <c r="C18" i="2"/>
  <c r="C19" i="2"/>
  <c r="C9" i="2"/>
  <c r="C26" i="2"/>
  <c r="C24" i="2"/>
</calcChain>
</file>

<file path=xl/sharedStrings.xml><?xml version="1.0" encoding="utf-8"?>
<sst xmlns="http://schemas.openxmlformats.org/spreadsheetml/2006/main" count="121" uniqueCount="92">
  <si>
    <t>Summary of Production Estimate Results</t>
  </si>
  <si>
    <t>Thank you for downloading the Production Estimates Calculator from Bright Agrotech! Please note that this calculator is designed for commercial producers, and results will make the most sense for operations with 200 towers or more. If you have less than 200 towers, the calculator will still work perfectly, but recognize that if you only have 1 tower of a crop then you will not receive a consistent weekly harvest. For example, the calculator may project that one tower of kale will produce 0.7 lbs/week, but in reality, the tower will produce one harvest every 6 weeks of 4 lbs. Be sensible in your interpretation of the numbers.</t>
  </si>
  <si>
    <t>Square Feet of Growing Space</t>
  </si>
  <si>
    <t xml:space="preserve">sq. ft. </t>
  </si>
  <si>
    <t>Number of ZipGrow Towers</t>
  </si>
  <si>
    <t>towers</t>
  </si>
  <si>
    <t>Production in Greens</t>
  </si>
  <si>
    <t>%</t>
  </si>
  <si>
    <t>Production in Herbs</t>
  </si>
  <si>
    <t>Total Revenue Per Week</t>
  </si>
  <si>
    <t>Total Revenue Per Year</t>
  </si>
  <si>
    <t>Instructions for using this Production Estimates Calculator</t>
  </si>
  <si>
    <t xml:space="preserve">     Total Greens Revenue Per Week</t>
  </si>
  <si>
    <r>
      <rPr>
        <b/>
        <sz val="11"/>
        <color theme="1"/>
        <rFont val="Calibri"/>
        <family val="2"/>
        <scheme val="minor"/>
      </rPr>
      <t xml:space="preserve">1. </t>
    </r>
    <r>
      <rPr>
        <sz val="11"/>
        <color theme="1"/>
        <rFont val="Calibri"/>
        <family val="2"/>
        <scheme val="minor"/>
      </rPr>
      <t>Start by editing the orange cells to reflect your farm's growing and market conditions on each tab. You will need to provide your square feet of growing spacing, desired number of towers growing each crop (other than lettuce and basil) desired proportions of greens and herbs production, and proportions of retail and wholesale sales. (If you account for a loss percentage in your wholesale sales, adjust appropriately.)</t>
    </r>
  </si>
  <si>
    <t xml:space="preserve">     Total Greens Revenue Per Year</t>
  </si>
  <si>
    <t xml:space="preserve">     Total Herbs Revenue Per Week</t>
  </si>
  <si>
    <t xml:space="preserve">     Total Herbs Revenue Per Year</t>
  </si>
  <si>
    <r>
      <rPr>
        <b/>
        <sz val="11"/>
        <color theme="1"/>
        <rFont val="Calibri"/>
        <family val="2"/>
        <scheme val="minor"/>
      </rPr>
      <t>2.</t>
    </r>
    <r>
      <rPr>
        <sz val="11"/>
        <color theme="1"/>
        <rFont val="Calibri"/>
        <family val="2"/>
        <scheme val="minor"/>
      </rPr>
      <t xml:space="preserve"> Adjust green cells as needed. You should only do this if you know the exact number of towers needed for your system.</t>
    </r>
  </si>
  <si>
    <t>Total Greens Production Per Week</t>
  </si>
  <si>
    <t>lbs.</t>
  </si>
  <si>
    <t>Total Greens Production Per Year</t>
  </si>
  <si>
    <r>
      <rPr>
        <b/>
        <sz val="11"/>
        <color theme="1"/>
        <rFont val="Calibri"/>
        <family val="2"/>
        <scheme val="minor"/>
      </rPr>
      <t>3.</t>
    </r>
    <r>
      <rPr>
        <sz val="11"/>
        <color theme="1"/>
        <rFont val="Calibri"/>
        <family val="2"/>
        <scheme val="minor"/>
      </rPr>
      <t xml:space="preserve"> You may choose whether or not to adjust pale orange cells based on your sales conditions. </t>
    </r>
  </si>
  <si>
    <t>Total Herbs Production Per Week</t>
  </si>
  <si>
    <t>oz.</t>
  </si>
  <si>
    <t xml:space="preserve">Other cells may be edited as you wish, but we do not recommend it. Planting and yield information is based on average data from Bright Agrotech's research and Upstart Farmers. Only change this information if you are certain about your growing conditions. Editing these cells may result in inaccurate formula calculations. </t>
  </si>
  <si>
    <t>Total Herbs Production Per Year</t>
  </si>
  <si>
    <t>Total Seedlings per week</t>
  </si>
  <si>
    <t>seedlings</t>
  </si>
  <si>
    <t xml:space="preserve">     Total Greens Seedlings Per Week</t>
  </si>
  <si>
    <t xml:space="preserve">     Total Herbs Seedlings Per Week</t>
  </si>
  <si>
    <t xml:space="preserve">Questions or comments? Contact perry@brightagrotech.com. </t>
  </si>
  <si>
    <t>Production Quantities Generator</t>
  </si>
  <si>
    <t>Square feet of growing space</t>
  </si>
  <si>
    <t xml:space="preserve"># of towers </t>
  </si>
  <si>
    <t>*If the number of towers generated from your square footage is incorrect, you may override the value in B5 manually, but this will delete the tower calculation formula.</t>
  </si>
  <si>
    <t>5' or 7' Towers</t>
  </si>
  <si>
    <t>*By default, we assume all towers are either Lettuce or Basil. Adjust the yellow cells based on your desired production, and lettuce and basil will automatically adjust.</t>
  </si>
  <si>
    <t>Greenhouse</t>
  </si>
  <si>
    <t>Greenhouse or Indoor</t>
  </si>
  <si>
    <t>% greens</t>
  </si>
  <si>
    <t>% herbs</t>
  </si>
  <si>
    <t>green towers</t>
  </si>
  <si>
    <t>herb towers</t>
  </si>
  <si>
    <t># of towers</t>
  </si>
  <si>
    <t>crop</t>
  </si>
  <si>
    <t>weeks to harvest</t>
    <phoneticPr fontId="7" type="noConversion"/>
  </si>
  <si>
    <t>lbs./tower</t>
  </si>
  <si>
    <t>lbs./week</t>
  </si>
  <si>
    <t>weeks to harvest</t>
  </si>
  <si>
    <t>oz/tower</t>
  </si>
  <si>
    <t>oz/week</t>
  </si>
  <si>
    <t>lettuce</t>
  </si>
  <si>
    <t>basil</t>
  </si>
  <si>
    <t>chard</t>
  </si>
  <si>
    <t>cilantro</t>
  </si>
  <si>
    <t>bok choy</t>
  </si>
  <si>
    <t>oregano</t>
  </si>
  <si>
    <t>mustard greens</t>
  </si>
  <si>
    <t>fennel</t>
  </si>
  <si>
    <t>kale</t>
  </si>
  <si>
    <t>mint</t>
  </si>
  <si>
    <t>collards</t>
  </si>
  <si>
    <t>parsley</t>
  </si>
  <si>
    <t>chives</t>
  </si>
  <si>
    <t>thyme</t>
  </si>
  <si>
    <t>lemongrass</t>
  </si>
  <si>
    <t>nasturtiums</t>
  </si>
  <si>
    <t>tarragon</t>
  </si>
  <si>
    <t>chervil</t>
  </si>
  <si>
    <t>Total Greens lbs./wk</t>
  </si>
  <si>
    <t>Total Herbs oz./wk</t>
  </si>
  <si>
    <t>Total Greens lbs./yr (50 wks)</t>
  </si>
  <si>
    <t>Total Herbs oz./yr (50 wks)</t>
  </si>
  <si>
    <t>Revenue Estimates Generator</t>
  </si>
  <si>
    <t>$/lb. wholesale</t>
  </si>
  <si>
    <t>$/lb. retail</t>
  </si>
  <si>
    <t>% wholesale</t>
  </si>
  <si>
    <t>% retail</t>
  </si>
  <si>
    <t>Revenue/wk</t>
  </si>
  <si>
    <t>$/oz. wholesale</t>
  </si>
  <si>
    <t>$/oz retail</t>
  </si>
  <si>
    <t>Total Herbs Revenue Per Week</t>
  </si>
  <si>
    <t xml:space="preserve">     Total Greens Annual Revenue (50 weeks)</t>
  </si>
  <si>
    <t>Total Annual Herbs Revenue (50 weeks)</t>
  </si>
  <si>
    <t>Total Annual Revenue (50 weeks)</t>
  </si>
  <si>
    <t>Seedling Quantity Generator</t>
  </si>
  <si>
    <t>seedlings per tower</t>
  </si>
  <si>
    <t>loss %</t>
  </si>
  <si>
    <t>weekly seedlings</t>
  </si>
  <si>
    <t>Total Greens Seedlings per wk.</t>
  </si>
  <si>
    <t xml:space="preserve">Total Herbs Seedlings per wk. </t>
  </si>
  <si>
    <t>Total Seedlings per 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</si>
</sst>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8">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769A50"/>
      <name val="Calibri"/>
      <family val="2"/>
      <scheme val="minor"/>
    </font>
    <font>
      <sz val="11"/>
      <color rgb="FF769A50"/>
      <name val="Calibri"/>
      <family val="2"/>
      <scheme val="minor"/>
    </font>
    <font>
      <b/>
      <sz val="14"/>
      <color theme="1"/>
      <name val="Calibri"/>
      <family val="2"/>
      <scheme val="minor"/>
    </font>
    <font>
      <sz val="8"/>
      <name val="Verdana"/>
    </font>
  </fonts>
  <fills count="6">
    <fill>
      <patternFill patternType="none"/>
    </fill>
    <fill>
      <patternFill patternType="gray125"/>
    </fill>
    <fill>
      <patternFill patternType="solid">
        <fgColor rgb="FFE9EFE3"/>
        <bgColor indexed="64"/>
      </patternFill>
    </fill>
    <fill>
      <patternFill patternType="solid">
        <fgColor rgb="FF769A50"/>
        <bgColor indexed="64"/>
      </patternFill>
    </fill>
    <fill>
      <patternFill patternType="solid">
        <fgColor rgb="FFFFC000"/>
        <bgColor indexed="64"/>
      </patternFill>
    </fill>
    <fill>
      <patternFill patternType="solid">
        <fgColor rgb="FFFFD795"/>
        <bgColor indexed="64"/>
      </patternFill>
    </fill>
  </fills>
  <borders count="2">
    <border>
      <left/>
      <right/>
      <top/>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0" fillId="0" borderId="0" xfId="0" applyFill="1"/>
    <xf numFmtId="0" fontId="2" fillId="0" borderId="0" xfId="0" applyFont="1"/>
    <xf numFmtId="164" fontId="0" fillId="0" borderId="0" xfId="0" applyNumberFormat="1"/>
    <xf numFmtId="164" fontId="2" fillId="0" borderId="0" xfId="0" applyNumberFormat="1" applyFont="1"/>
    <xf numFmtId="0" fontId="0" fillId="0" borderId="0" xfId="0" applyFill="1" applyAlignment="1"/>
    <xf numFmtId="0" fontId="2" fillId="0" borderId="0" xfId="0" applyFont="1" applyFill="1"/>
    <xf numFmtId="165" fontId="0" fillId="0" borderId="0" xfId="0" applyNumberFormat="1"/>
    <xf numFmtId="165" fontId="2" fillId="0" borderId="0" xfId="0" applyNumberFormat="1" applyFont="1"/>
    <xf numFmtId="9" fontId="0" fillId="0" borderId="0" xfId="2" applyFont="1"/>
    <xf numFmtId="44" fontId="0" fillId="0" borderId="0" xfId="1" applyFont="1" applyFill="1"/>
    <xf numFmtId="0" fontId="3" fillId="0" borderId="0" xfId="0" applyFont="1"/>
    <xf numFmtId="0" fontId="0" fillId="2" borderId="0" xfId="0" applyFill="1"/>
    <xf numFmtId="37" fontId="0" fillId="3" borderId="0" xfId="0" applyNumberFormat="1" applyFill="1" applyAlignment="1">
      <alignment horizontal="right"/>
    </xf>
    <xf numFmtId="0" fontId="0" fillId="4" borderId="0" xfId="0" applyFill="1"/>
    <xf numFmtId="0" fontId="0" fillId="4" borderId="0" xfId="0" applyFont="1" applyFill="1"/>
    <xf numFmtId="0" fontId="0" fillId="4" borderId="0" xfId="0" applyNumberFormat="1" applyFill="1"/>
    <xf numFmtId="0" fontId="0" fillId="3" borderId="0" xfId="0" applyFill="1"/>
    <xf numFmtId="44" fontId="0" fillId="5" borderId="0" xfId="1" applyFont="1" applyFill="1"/>
    <xf numFmtId="9" fontId="0" fillId="4" borderId="0" xfId="2" applyFont="1" applyFill="1"/>
    <xf numFmtId="164" fontId="4" fillId="0" borderId="0" xfId="0" applyNumberFormat="1" applyFont="1"/>
    <xf numFmtId="0" fontId="5" fillId="0" borderId="0" xfId="0" applyFont="1"/>
    <xf numFmtId="44" fontId="4" fillId="0" borderId="0" xfId="1" applyFont="1"/>
    <xf numFmtId="44" fontId="5" fillId="0" borderId="0" xfId="1" applyFont="1"/>
    <xf numFmtId="0" fontId="6" fillId="0" borderId="0" xfId="0" applyFont="1"/>
    <xf numFmtId="0" fontId="6" fillId="2" borderId="0" xfId="0" applyFont="1" applyFill="1"/>
    <xf numFmtId="0" fontId="0" fillId="0" borderId="0" xfId="0" applyAlignment="1">
      <alignment horizontal="left" wrapText="1"/>
    </xf>
    <xf numFmtId="0" fontId="2" fillId="0" borderId="0" xfId="0" applyFont="1" applyAlignment="1">
      <alignment horizontal="left"/>
    </xf>
    <xf numFmtId="0" fontId="0" fillId="5" borderId="0" xfId="0" applyFill="1" applyAlignment="1">
      <alignment horizontal="left"/>
    </xf>
    <xf numFmtId="0" fontId="0" fillId="0" borderId="0" xfId="0" applyAlignment="1">
      <alignment horizontal="left" wrapText="1"/>
    </xf>
    <xf numFmtId="0" fontId="0" fillId="4" borderId="0" xfId="0" applyFill="1" applyAlignment="1">
      <alignment horizontal="left" wrapText="1"/>
    </xf>
    <xf numFmtId="0" fontId="0" fillId="0" borderId="0" xfId="0" applyAlignment="1">
      <alignment horizontal="left"/>
    </xf>
    <xf numFmtId="0" fontId="6" fillId="2" borderId="1" xfId="0" applyFont="1" applyFill="1" applyBorder="1" applyAlignment="1">
      <alignment horizontal="left"/>
    </xf>
    <xf numFmtId="0" fontId="0" fillId="3" borderId="0" xfId="0" applyFill="1" applyAlignment="1">
      <alignment horizontal="left" vertical="top" wrapText="1"/>
    </xf>
    <xf numFmtId="0" fontId="2" fillId="0" borderId="0" xfId="0"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Medium7"/>
  <colors>
    <mruColors>
      <color rgb="FF769A50"/>
      <color rgb="FFE9EFE3"/>
      <color rgb="FFFFD795"/>
      <color rgb="FFFFD7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25</xdr:row>
      <xdr:rowOff>33897</xdr:rowOff>
    </xdr:from>
    <xdr:to>
      <xdr:col>7</xdr:col>
      <xdr:colOff>419100</xdr:colOff>
      <xdr:row>32</xdr:row>
      <xdr:rowOff>16401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50100" y="4605897"/>
          <a:ext cx="863600" cy="1316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571500</xdr:colOff>
      <xdr:row>30</xdr:row>
      <xdr:rowOff>88901</xdr:rowOff>
    </xdr:from>
    <xdr:to>
      <xdr:col>15</xdr:col>
      <xdr:colOff>254000</xdr:colOff>
      <xdr:row>36</xdr:row>
      <xdr:rowOff>14525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12700" y="5854701"/>
          <a:ext cx="889000" cy="1068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571500</xdr:colOff>
      <xdr:row>25</xdr:row>
      <xdr:rowOff>88900</xdr:rowOff>
    </xdr:from>
    <xdr:to>
      <xdr:col>15</xdr:col>
      <xdr:colOff>1460500</xdr:colOff>
      <xdr:row>31</xdr:row>
      <xdr:rowOff>14524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12800" y="4902200"/>
          <a:ext cx="889000" cy="1068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38100</xdr:colOff>
      <xdr:row>23</xdr:row>
      <xdr:rowOff>114300</xdr:rowOff>
    </xdr:from>
    <xdr:to>
      <xdr:col>11</xdr:col>
      <xdr:colOff>927100</xdr:colOff>
      <xdr:row>29</xdr:row>
      <xdr:rowOff>39924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0800" y="4546600"/>
          <a:ext cx="889000" cy="1068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34"/>
  <sheetViews>
    <sheetView workbookViewId="0" xr3:uid="{AEA406A1-0E4B-5B11-9CD5-51D6E497D94C}">
      <selection activeCell="G20" sqref="G20"/>
    </sheetView>
  </sheetViews>
  <sheetFormatPr defaultColWidth="8.85546875" defaultRowHeight="15"/>
  <cols>
    <col min="2" max="2" width="38.42578125" customWidth="1"/>
    <col min="3" max="3" width="17" customWidth="1"/>
  </cols>
  <sheetData>
    <row r="2" spans="2:15" ht="18.95">
      <c r="B2" s="25" t="s">
        <v>0</v>
      </c>
      <c r="C2" s="12"/>
      <c r="D2" s="12"/>
    </row>
    <row r="3" spans="2:15">
      <c r="B3" s="6"/>
      <c r="C3" s="1"/>
      <c r="D3" s="1"/>
      <c r="G3" s="29" t="s">
        <v>1</v>
      </c>
      <c r="H3" s="29"/>
      <c r="I3" s="29"/>
      <c r="J3" s="29"/>
      <c r="K3" s="29"/>
      <c r="L3" s="29"/>
      <c r="M3" s="29"/>
      <c r="N3" s="29"/>
      <c r="O3" s="29"/>
    </row>
    <row r="4" spans="2:15" ht="15" customHeight="1">
      <c r="B4" s="6" t="s">
        <v>2</v>
      </c>
      <c r="C4" s="6">
        <v>600</v>
      </c>
      <c r="D4" s="6" t="s">
        <v>3</v>
      </c>
      <c r="G4" s="29"/>
      <c r="H4" s="29"/>
      <c r="I4" s="29"/>
      <c r="J4" s="29"/>
      <c r="K4" s="29"/>
      <c r="L4" s="29"/>
      <c r="M4" s="29"/>
      <c r="N4" s="29"/>
      <c r="O4" s="29"/>
    </row>
    <row r="5" spans="2:15">
      <c r="B5" s="6" t="s">
        <v>4</v>
      </c>
      <c r="C5" s="6">
        <f>'1) Production Generator'!B5</f>
        <v>2800</v>
      </c>
      <c r="D5" s="6" t="s">
        <v>5</v>
      </c>
      <c r="G5" s="29"/>
      <c r="H5" s="29"/>
      <c r="I5" s="29"/>
      <c r="J5" s="29"/>
      <c r="K5" s="29"/>
      <c r="L5" s="29"/>
      <c r="M5" s="29"/>
      <c r="N5" s="29"/>
      <c r="O5" s="29"/>
    </row>
    <row r="6" spans="2:15">
      <c r="B6" s="6" t="s">
        <v>6</v>
      </c>
      <c r="C6" s="6">
        <f>'1) Production Generator'!B12</f>
        <v>1400</v>
      </c>
      <c r="D6" s="6" t="s">
        <v>5</v>
      </c>
      <c r="E6" s="11">
        <f>'1) Production Generator'!B9</f>
        <v>50</v>
      </c>
      <c r="F6" s="11" t="s">
        <v>7</v>
      </c>
      <c r="G6" s="29"/>
      <c r="H6" s="29"/>
      <c r="I6" s="29"/>
      <c r="J6" s="29"/>
      <c r="K6" s="29"/>
      <c r="L6" s="29"/>
      <c r="M6" s="29"/>
      <c r="N6" s="29"/>
      <c r="O6" s="29"/>
    </row>
    <row r="7" spans="2:15">
      <c r="B7" s="6" t="s">
        <v>8</v>
      </c>
      <c r="C7" s="6">
        <f>'1) Production Generator'!H12</f>
        <v>1400</v>
      </c>
      <c r="D7" s="6" t="s">
        <v>5</v>
      </c>
      <c r="E7" s="11">
        <f>'1) Production Generator'!D9</f>
        <v>50</v>
      </c>
      <c r="F7" s="11" t="s">
        <v>7</v>
      </c>
      <c r="G7" s="29"/>
      <c r="H7" s="29"/>
      <c r="I7" s="29"/>
      <c r="J7" s="29"/>
      <c r="K7" s="29"/>
      <c r="L7" s="29"/>
      <c r="M7" s="29"/>
      <c r="N7" s="29"/>
      <c r="O7" s="29"/>
    </row>
    <row r="8" spans="2:15">
      <c r="G8" s="29"/>
      <c r="H8" s="29"/>
      <c r="I8" s="29"/>
      <c r="J8" s="29"/>
      <c r="K8" s="29"/>
      <c r="L8" s="29"/>
      <c r="M8" s="29"/>
      <c r="N8" s="29"/>
      <c r="O8" s="29"/>
    </row>
    <row r="9" spans="2:15">
      <c r="B9" s="2" t="s">
        <v>9</v>
      </c>
      <c r="C9" s="22">
        <f>'2) Revenue Generator'!P22</f>
        <v>32900</v>
      </c>
      <c r="G9" s="29"/>
      <c r="H9" s="29"/>
      <c r="I9" s="29"/>
      <c r="J9" s="29"/>
      <c r="K9" s="29"/>
      <c r="L9" s="29"/>
      <c r="M9" s="29"/>
      <c r="N9" s="29"/>
      <c r="O9" s="29"/>
    </row>
    <row r="10" spans="2:15">
      <c r="B10" s="2" t="s">
        <v>10</v>
      </c>
      <c r="C10" s="22">
        <f>'2) Revenue Generator'!P23</f>
        <v>1645000</v>
      </c>
      <c r="G10" s="26"/>
      <c r="H10" s="26"/>
      <c r="I10" s="26"/>
      <c r="J10" s="26"/>
      <c r="K10" s="26"/>
      <c r="L10" s="26"/>
      <c r="M10" s="26"/>
      <c r="N10" s="26"/>
      <c r="O10" s="26"/>
    </row>
    <row r="11" spans="2:15" ht="20.100000000000001" thickBot="1">
      <c r="C11" s="23"/>
      <c r="G11" s="32" t="s">
        <v>11</v>
      </c>
      <c r="H11" s="32"/>
      <c r="I11" s="32"/>
      <c r="J11" s="32"/>
      <c r="K11" s="32"/>
      <c r="L11" s="32"/>
      <c r="M11" s="32"/>
      <c r="N11" s="32"/>
      <c r="O11" s="32"/>
    </row>
    <row r="12" spans="2:15">
      <c r="B12" t="s">
        <v>12</v>
      </c>
      <c r="C12" s="23">
        <f>'2) Revenue Generator'!H19</f>
        <v>4900</v>
      </c>
      <c r="G12" s="30" t="s">
        <v>13</v>
      </c>
      <c r="H12" s="30"/>
      <c r="I12" s="30"/>
      <c r="J12" s="30"/>
      <c r="K12" s="30"/>
      <c r="L12" s="30"/>
      <c r="M12" s="30"/>
      <c r="N12" s="30"/>
      <c r="O12" s="30"/>
    </row>
    <row r="13" spans="2:15">
      <c r="B13" t="s">
        <v>14</v>
      </c>
      <c r="C13" s="23">
        <f>'2) Revenue Generator'!H20</f>
        <v>245000</v>
      </c>
      <c r="G13" s="30"/>
      <c r="H13" s="30"/>
      <c r="I13" s="30"/>
      <c r="J13" s="30"/>
      <c r="K13" s="30"/>
      <c r="L13" s="30"/>
      <c r="M13" s="30"/>
      <c r="N13" s="30"/>
      <c r="O13" s="30"/>
    </row>
    <row r="14" spans="2:15">
      <c r="C14" s="23"/>
      <c r="G14" s="30"/>
      <c r="H14" s="30"/>
      <c r="I14" s="30"/>
      <c r="J14" s="30"/>
      <c r="K14" s="30"/>
      <c r="L14" s="30"/>
      <c r="M14" s="30"/>
      <c r="N14" s="30"/>
      <c r="O14" s="30"/>
    </row>
    <row r="15" spans="2:15">
      <c r="B15" t="s">
        <v>15</v>
      </c>
      <c r="C15" s="23">
        <f>'2) Revenue Generator'!P19</f>
        <v>28000</v>
      </c>
      <c r="G15" s="30"/>
      <c r="H15" s="30"/>
      <c r="I15" s="30"/>
      <c r="J15" s="30"/>
      <c r="K15" s="30"/>
      <c r="L15" s="30"/>
      <c r="M15" s="30"/>
      <c r="N15" s="30"/>
      <c r="O15" s="30"/>
    </row>
    <row r="16" spans="2:15">
      <c r="B16" t="s">
        <v>16</v>
      </c>
      <c r="C16" s="23">
        <f>'2) Revenue Generator'!P20</f>
        <v>1400000</v>
      </c>
      <c r="G16" s="30"/>
      <c r="H16" s="30"/>
      <c r="I16" s="30"/>
      <c r="J16" s="30"/>
      <c r="K16" s="30"/>
      <c r="L16" s="30"/>
      <c r="M16" s="30"/>
      <c r="N16" s="30"/>
      <c r="O16" s="30"/>
    </row>
    <row r="17" spans="2:15">
      <c r="G17" s="33" t="s">
        <v>17</v>
      </c>
      <c r="H17" s="33"/>
      <c r="I17" s="33"/>
      <c r="J17" s="33"/>
      <c r="K17" s="33"/>
      <c r="L17" s="33"/>
      <c r="M17" s="33"/>
      <c r="N17" s="33"/>
      <c r="O17" s="33"/>
    </row>
    <row r="18" spans="2:15">
      <c r="B18" t="s">
        <v>18</v>
      </c>
      <c r="C18" s="7">
        <f>'1) Production Generator'!F27</f>
        <v>1120</v>
      </c>
      <c r="D18" t="s">
        <v>19</v>
      </c>
      <c r="G18" s="33"/>
      <c r="H18" s="33"/>
      <c r="I18" s="33"/>
      <c r="J18" s="33"/>
      <c r="K18" s="33"/>
      <c r="L18" s="33"/>
      <c r="M18" s="33"/>
      <c r="N18" s="33"/>
      <c r="O18" s="33"/>
    </row>
    <row r="19" spans="2:15">
      <c r="B19" t="s">
        <v>20</v>
      </c>
      <c r="C19" s="7">
        <f>'1) Production Generator'!F28</f>
        <v>56000</v>
      </c>
      <c r="D19" t="s">
        <v>19</v>
      </c>
      <c r="G19" s="28" t="s">
        <v>21</v>
      </c>
      <c r="H19" s="28"/>
      <c r="I19" s="28"/>
      <c r="J19" s="28"/>
      <c r="K19" s="28"/>
      <c r="L19" s="28"/>
      <c r="M19" s="28"/>
      <c r="N19" s="28"/>
      <c r="O19" s="28"/>
    </row>
    <row r="20" spans="2:15">
      <c r="C20" s="7"/>
      <c r="G20" s="5"/>
      <c r="H20" s="5"/>
      <c r="I20" s="5"/>
      <c r="J20" s="5"/>
      <c r="K20" s="5"/>
      <c r="L20" s="5"/>
      <c r="M20" s="5"/>
      <c r="N20" s="5"/>
      <c r="O20" s="5"/>
    </row>
    <row r="21" spans="2:15">
      <c r="B21" t="s">
        <v>22</v>
      </c>
      <c r="C21" s="7">
        <f>'1) Production Generator'!L27</f>
        <v>11200</v>
      </c>
      <c r="D21" t="s">
        <v>23</v>
      </c>
      <c r="G21" s="29" t="s">
        <v>24</v>
      </c>
      <c r="H21" s="29"/>
      <c r="I21" s="29"/>
      <c r="J21" s="29"/>
      <c r="K21" s="29"/>
      <c r="L21" s="29"/>
      <c r="M21" s="29"/>
      <c r="N21" s="29"/>
      <c r="O21" s="29"/>
    </row>
    <row r="22" spans="2:15">
      <c r="B22" t="s">
        <v>25</v>
      </c>
      <c r="C22" s="7">
        <f>'1) Production Generator'!L28</f>
        <v>560000</v>
      </c>
      <c r="D22" t="s">
        <v>23</v>
      </c>
      <c r="G22" s="29"/>
      <c r="H22" s="29"/>
      <c r="I22" s="29"/>
      <c r="J22" s="29"/>
      <c r="K22" s="29"/>
      <c r="L22" s="29"/>
      <c r="M22" s="29"/>
      <c r="N22" s="29"/>
      <c r="O22" s="29"/>
    </row>
    <row r="23" spans="2:15">
      <c r="G23" s="29"/>
      <c r="H23" s="29"/>
      <c r="I23" s="29"/>
      <c r="J23" s="29"/>
      <c r="K23" s="29"/>
      <c r="L23" s="29"/>
      <c r="M23" s="29"/>
      <c r="N23" s="29"/>
      <c r="O23" s="29"/>
    </row>
    <row r="24" spans="2:15">
      <c r="B24" t="s">
        <v>26</v>
      </c>
      <c r="C24">
        <f>'3) Seedling Generator'!L21</f>
        <v>5601</v>
      </c>
      <c r="D24" t="s">
        <v>27</v>
      </c>
      <c r="G24" s="29"/>
      <c r="H24" s="29"/>
      <c r="I24" s="29"/>
      <c r="J24" s="29"/>
      <c r="K24" s="29"/>
      <c r="L24" s="29"/>
      <c r="M24" s="29"/>
      <c r="N24" s="29"/>
      <c r="O24" s="29"/>
    </row>
    <row r="26" spans="2:15">
      <c r="B26" t="s">
        <v>28</v>
      </c>
      <c r="C26">
        <f>'3) Seedling Generator'!F19</f>
        <v>2489</v>
      </c>
      <c r="D26" t="s">
        <v>27</v>
      </c>
    </row>
    <row r="27" spans="2:15">
      <c r="B27" t="s">
        <v>29</v>
      </c>
      <c r="C27">
        <f>'3) Seedling Generator'!L19</f>
        <v>3112</v>
      </c>
      <c r="D27" t="s">
        <v>27</v>
      </c>
    </row>
    <row r="34" spans="7:15">
      <c r="G34" s="31" t="s">
        <v>30</v>
      </c>
      <c r="H34" s="31"/>
      <c r="I34" s="31"/>
      <c r="J34" s="31"/>
      <c r="K34" s="31"/>
      <c r="L34" s="31"/>
      <c r="M34" s="31"/>
      <c r="N34" s="31"/>
      <c r="O34" s="31"/>
    </row>
  </sheetData>
  <mergeCells count="7">
    <mergeCell ref="G19:O19"/>
    <mergeCell ref="G21:O24"/>
    <mergeCell ref="G12:O16"/>
    <mergeCell ref="G34:O34"/>
    <mergeCell ref="G3:O9"/>
    <mergeCell ref="G11:O11"/>
    <mergeCell ref="G17:O18"/>
  </mergeCells>
  <phoneticPr fontId="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37"/>
  <sheetViews>
    <sheetView tabSelected="1" workbookViewId="0" xr3:uid="{958C4451-9541-5A59-BF78-D2F731DF1C81}">
      <selection activeCell="D3" sqref="D3"/>
    </sheetView>
  </sheetViews>
  <sheetFormatPr defaultColWidth="8.85546875" defaultRowHeight="15"/>
  <cols>
    <col min="2" max="2" width="9.28515625" bestFit="1" customWidth="1"/>
    <col min="3" max="3" width="15.42578125" customWidth="1"/>
    <col min="4" max="4" width="16.140625" customWidth="1"/>
    <col min="5" max="5" width="9.140625" customWidth="1"/>
    <col min="7" max="7" width="14.42578125" customWidth="1"/>
    <col min="8" max="8" width="10" customWidth="1"/>
    <col min="9" max="9" width="11.42578125" customWidth="1"/>
    <col min="10" max="10" width="16.140625" bestFit="1" customWidth="1"/>
    <col min="11" max="11" width="9.140625" bestFit="1" customWidth="1"/>
    <col min="12" max="12" width="11.28515625" customWidth="1"/>
    <col min="15" max="15" width="15.85546875" customWidth="1"/>
    <col min="18" max="18" width="14.7109375" customWidth="1"/>
    <col min="19" max="19" width="10.28515625" customWidth="1"/>
    <col min="20" max="20" width="12.140625" customWidth="1"/>
    <col min="21" max="21" width="7.42578125" customWidth="1"/>
    <col min="22" max="22" width="12.42578125" customWidth="1"/>
  </cols>
  <sheetData>
    <row r="2" spans="2:12" ht="18.95">
      <c r="B2" s="24" t="s">
        <v>31</v>
      </c>
      <c r="E2" s="1"/>
    </row>
    <row r="4" spans="2:12">
      <c r="B4" s="14">
        <v>10000</v>
      </c>
      <c r="C4" t="s">
        <v>32</v>
      </c>
    </row>
    <row r="5" spans="2:12">
      <c r="B5" s="13">
        <f>IF(B7="Greenhouse",IF(B6=5,(ROUNDUP(B4*(0.7/2.5),0)),(ROUNDUP(B4*(0.7/3.2),0))),ROUNDUP((B4/131)*(20*3),0))</f>
        <v>2800</v>
      </c>
      <c r="C5" t="s">
        <v>33</v>
      </c>
      <c r="E5" s="2" t="s">
        <v>34</v>
      </c>
    </row>
    <row r="6" spans="2:12">
      <c r="B6" s="15">
        <v>5</v>
      </c>
      <c r="C6" t="s">
        <v>35</v>
      </c>
      <c r="E6" s="2" t="s">
        <v>36</v>
      </c>
    </row>
    <row r="7" spans="2:12">
      <c r="B7" s="14" t="s">
        <v>37</v>
      </c>
      <c r="C7" t="s">
        <v>38</v>
      </c>
    </row>
    <row r="9" spans="2:12">
      <c r="B9" s="16">
        <v>50</v>
      </c>
      <c r="C9" t="s">
        <v>39</v>
      </c>
      <c r="D9" s="16">
        <v>50</v>
      </c>
      <c r="E9" t="s">
        <v>40</v>
      </c>
    </row>
    <row r="12" spans="2:12">
      <c r="B12" s="17">
        <f>B5*(B9/100)</f>
        <v>1400</v>
      </c>
      <c r="C12" t="s">
        <v>41</v>
      </c>
      <c r="H12" s="17">
        <f>B5*(D9/100)</f>
        <v>1400</v>
      </c>
      <c r="I12" t="s">
        <v>42</v>
      </c>
    </row>
    <row r="13" spans="2:12">
      <c r="B13" s="12" t="s">
        <v>43</v>
      </c>
      <c r="C13" s="12" t="s">
        <v>44</v>
      </c>
      <c r="D13" s="12" t="s">
        <v>45</v>
      </c>
      <c r="E13" s="12" t="s">
        <v>46</v>
      </c>
      <c r="F13" s="12" t="s">
        <v>47</v>
      </c>
      <c r="H13" s="12" t="s">
        <v>43</v>
      </c>
      <c r="I13" s="12" t="s">
        <v>44</v>
      </c>
      <c r="J13" s="12" t="s">
        <v>48</v>
      </c>
      <c r="K13" s="12" t="s">
        <v>49</v>
      </c>
      <c r="L13" s="12" t="s">
        <v>50</v>
      </c>
    </row>
    <row r="14" spans="2:12">
      <c r="B14">
        <f>B5*(B9/100)-SUM(B15:B19)</f>
        <v>1400</v>
      </c>
      <c r="C14" t="s">
        <v>51</v>
      </c>
      <c r="D14" s="7">
        <f>IF(B7="Indoor",5*13/18,5)</f>
        <v>5</v>
      </c>
      <c r="E14">
        <f>0.8*B6</f>
        <v>4</v>
      </c>
      <c r="F14" s="7">
        <f>(B14/D14)*E14</f>
        <v>1120</v>
      </c>
      <c r="H14">
        <f>B5*(D9/100)-SUM(H15:H25)</f>
        <v>1400</v>
      </c>
      <c r="I14" t="s">
        <v>52</v>
      </c>
      <c r="J14" s="7">
        <f>IF(B7="Indoor",5*13/18,5)</f>
        <v>5</v>
      </c>
      <c r="K14">
        <f>(2.5*16)/5*B6</f>
        <v>40</v>
      </c>
      <c r="L14">
        <f>(H14/J14)*K14</f>
        <v>11200</v>
      </c>
    </row>
    <row r="15" spans="2:12">
      <c r="B15" s="14">
        <v>0</v>
      </c>
      <c r="C15" t="s">
        <v>53</v>
      </c>
      <c r="D15" s="7">
        <f>IF($B$7="Indoor",6*13/18,6)</f>
        <v>6</v>
      </c>
      <c r="E15">
        <f>5.5/5*B6</f>
        <v>5.5</v>
      </c>
      <c r="F15" s="7">
        <f>(B15/D15)*E15</f>
        <v>0</v>
      </c>
      <c r="H15" s="14">
        <v>0</v>
      </c>
      <c r="I15" t="s">
        <v>54</v>
      </c>
      <c r="J15" s="7">
        <f>IF(B7="Indoor",6*13/18,6)</f>
        <v>6</v>
      </c>
      <c r="K15">
        <f>(1.5*16)/5*B6</f>
        <v>24</v>
      </c>
      <c r="L15" s="7">
        <f>(H15/J15)*K15</f>
        <v>0</v>
      </c>
    </row>
    <row r="16" spans="2:12">
      <c r="B16" s="14">
        <v>0</v>
      </c>
      <c r="C16" t="s">
        <v>55</v>
      </c>
      <c r="D16" s="7">
        <f t="shared" ref="D16:D19" si="0">IF($B$7="Indoor",6*13/18,6)</f>
        <v>6</v>
      </c>
      <c r="E16">
        <f>8/5*B6</f>
        <v>8</v>
      </c>
      <c r="F16" s="7">
        <f t="shared" ref="F16:F19" si="1">(B16/D16)*E16</f>
        <v>0</v>
      </c>
      <c r="H16" s="14">
        <v>0</v>
      </c>
      <c r="I16" t="s">
        <v>56</v>
      </c>
      <c r="J16" s="7">
        <f>IF(B7="Indoor",10*13/18,10)</f>
        <v>10</v>
      </c>
      <c r="K16">
        <f>(2.5*16)/5*B6</f>
        <v>40</v>
      </c>
      <c r="L16" s="7">
        <f t="shared" ref="L16:L25" si="2">(H16/J16)*K16</f>
        <v>0</v>
      </c>
    </row>
    <row r="17" spans="2:22">
      <c r="B17" s="14">
        <v>0</v>
      </c>
      <c r="C17" t="s">
        <v>57</v>
      </c>
      <c r="D17" s="7">
        <f t="shared" si="0"/>
        <v>6</v>
      </c>
      <c r="E17">
        <f>4/5*B6</f>
        <v>4</v>
      </c>
      <c r="F17" s="7">
        <f t="shared" si="1"/>
        <v>0</v>
      </c>
      <c r="H17" s="14">
        <v>0</v>
      </c>
      <c r="I17" t="s">
        <v>58</v>
      </c>
      <c r="J17" s="7">
        <f>IF(B7="Indoor",8*13/18,8)</f>
        <v>8</v>
      </c>
      <c r="K17">
        <f>(6*16)/5*B6</f>
        <v>96</v>
      </c>
      <c r="L17" s="7">
        <f t="shared" si="2"/>
        <v>0</v>
      </c>
    </row>
    <row r="18" spans="2:22">
      <c r="B18" s="14">
        <v>0</v>
      </c>
      <c r="C18" t="s">
        <v>59</v>
      </c>
      <c r="D18" s="7">
        <f t="shared" si="0"/>
        <v>6</v>
      </c>
      <c r="E18">
        <f>4/5*B6</f>
        <v>4</v>
      </c>
      <c r="F18" s="7">
        <f t="shared" si="1"/>
        <v>0</v>
      </c>
      <c r="H18" s="14">
        <v>0</v>
      </c>
      <c r="I18" t="s">
        <v>60</v>
      </c>
      <c r="J18" s="7">
        <f>IF(B7="Indoor",6*13/18,6)</f>
        <v>6</v>
      </c>
      <c r="K18">
        <f>(2.5*16)/5*B6</f>
        <v>40</v>
      </c>
      <c r="L18" s="7">
        <f t="shared" si="2"/>
        <v>0</v>
      </c>
    </row>
    <row r="19" spans="2:22">
      <c r="B19" s="14">
        <v>0</v>
      </c>
      <c r="C19" t="s">
        <v>61</v>
      </c>
      <c r="D19" s="7">
        <f t="shared" si="0"/>
        <v>6</v>
      </c>
      <c r="E19">
        <f>B6</f>
        <v>5</v>
      </c>
      <c r="F19" s="7">
        <f t="shared" si="1"/>
        <v>0</v>
      </c>
      <c r="H19" s="14">
        <v>0</v>
      </c>
      <c r="I19" t="s">
        <v>62</v>
      </c>
      <c r="J19" s="7">
        <f>IF(B7="Indoor",6*13/18,6)</f>
        <v>6</v>
      </c>
      <c r="K19">
        <f>(1.5*16)/5*B6</f>
        <v>24</v>
      </c>
      <c r="L19" s="7">
        <f t="shared" si="2"/>
        <v>0</v>
      </c>
    </row>
    <row r="20" spans="2:22">
      <c r="E20" s="7"/>
      <c r="H20" s="14">
        <v>0</v>
      </c>
      <c r="I20" t="s">
        <v>63</v>
      </c>
      <c r="J20" s="7">
        <f>IF(B7="Indoor",8*13/18,8)</f>
        <v>8</v>
      </c>
      <c r="K20">
        <f>(2.5*16)/5*B6</f>
        <v>40</v>
      </c>
      <c r="L20" s="7">
        <f t="shared" si="2"/>
        <v>0</v>
      </c>
    </row>
    <row r="21" spans="2:22">
      <c r="H21" s="14">
        <v>0</v>
      </c>
      <c r="I21" t="s">
        <v>64</v>
      </c>
      <c r="J21" s="7">
        <f>IF(B7="Indoor",8*13/18,8)</f>
        <v>8</v>
      </c>
      <c r="K21">
        <f>(2*16)/5*B6</f>
        <v>32</v>
      </c>
      <c r="L21" s="7">
        <f t="shared" si="2"/>
        <v>0</v>
      </c>
    </row>
    <row r="22" spans="2:22">
      <c r="H22" s="14">
        <v>0</v>
      </c>
      <c r="I22" t="s">
        <v>65</v>
      </c>
      <c r="J22" s="7">
        <f>IF(B7="Indoor",6*13/18,6)</f>
        <v>6</v>
      </c>
      <c r="K22">
        <f>(2.5*16)/5*B6</f>
        <v>40</v>
      </c>
      <c r="L22" s="7">
        <f t="shared" si="2"/>
        <v>0</v>
      </c>
    </row>
    <row r="23" spans="2:22">
      <c r="H23" s="14">
        <v>0</v>
      </c>
      <c r="I23" t="s">
        <v>66</v>
      </c>
      <c r="J23" s="7">
        <f>IF(B7="Indoor",4*13/18,4)</f>
        <v>4</v>
      </c>
      <c r="K23">
        <f>(0.75*16)/5*B6</f>
        <v>12</v>
      </c>
      <c r="L23" s="7">
        <f t="shared" si="2"/>
        <v>0</v>
      </c>
    </row>
    <row r="24" spans="2:22">
      <c r="H24" s="14">
        <v>0</v>
      </c>
      <c r="I24" t="s">
        <v>67</v>
      </c>
      <c r="J24" s="7">
        <f>IF(B7="Indoor",10*13/18,10)</f>
        <v>10</v>
      </c>
      <c r="K24">
        <f>(1.5*16)/5*B6</f>
        <v>24</v>
      </c>
      <c r="L24" s="7">
        <f t="shared" si="2"/>
        <v>0</v>
      </c>
    </row>
    <row r="25" spans="2:22">
      <c r="H25" s="14">
        <v>0</v>
      </c>
      <c r="I25" t="s">
        <v>68</v>
      </c>
      <c r="J25" s="7">
        <f>IF(B7="Indoor",5*13/18,5)</f>
        <v>5</v>
      </c>
      <c r="K25">
        <f>(0.85*16)*B6</f>
        <v>68</v>
      </c>
      <c r="L25" s="7">
        <f t="shared" si="2"/>
        <v>0</v>
      </c>
    </row>
    <row r="26" spans="2:22">
      <c r="H26" s="1"/>
    </row>
    <row r="27" spans="2:22">
      <c r="C27" s="34" t="s">
        <v>69</v>
      </c>
      <c r="D27" s="34"/>
      <c r="E27" s="34"/>
      <c r="F27" s="8">
        <f>SUM(F14:F25)</f>
        <v>1120</v>
      </c>
      <c r="I27" s="2" t="s">
        <v>70</v>
      </c>
      <c r="L27" s="8">
        <f>SUM(L14:L25)</f>
        <v>11200</v>
      </c>
    </row>
    <row r="28" spans="2:22">
      <c r="C28" s="34" t="s">
        <v>71</v>
      </c>
      <c r="D28" s="34"/>
      <c r="E28" s="34"/>
      <c r="F28" s="8">
        <f>F27*50</f>
        <v>56000</v>
      </c>
      <c r="I28" s="2" t="s">
        <v>72</v>
      </c>
      <c r="L28" s="8">
        <f>L27*50</f>
        <v>560000</v>
      </c>
    </row>
    <row r="29" spans="2:22">
      <c r="V29" s="3"/>
    </row>
    <row r="30" spans="2:22">
      <c r="V30" s="3"/>
    </row>
    <row r="31" spans="2:22">
      <c r="S31" s="2"/>
      <c r="V31" s="4"/>
    </row>
    <row r="32" spans="2:22">
      <c r="S32" s="2"/>
      <c r="V32" s="4"/>
    </row>
    <row r="33" spans="1:16">
      <c r="A33" s="12"/>
      <c r="B33" s="12"/>
      <c r="C33" s="12"/>
      <c r="D33" s="12"/>
      <c r="E33" s="12"/>
      <c r="F33" s="12"/>
      <c r="G33" s="12"/>
      <c r="H33" s="12"/>
      <c r="I33" s="12"/>
      <c r="J33" s="12"/>
      <c r="K33" s="12"/>
      <c r="L33" s="12"/>
      <c r="M33" s="12"/>
      <c r="N33" s="12"/>
      <c r="O33" s="12"/>
      <c r="P33" s="12"/>
    </row>
    <row r="34" spans="1:16">
      <c r="A34" s="12"/>
      <c r="B34" s="12"/>
      <c r="C34" s="12"/>
      <c r="D34" s="12"/>
      <c r="E34" s="12"/>
      <c r="F34" s="12"/>
      <c r="G34" s="12"/>
      <c r="H34" s="12"/>
      <c r="I34" s="12"/>
      <c r="J34" s="12"/>
      <c r="K34" s="12"/>
      <c r="L34" s="12"/>
      <c r="M34" s="12"/>
      <c r="N34" s="12"/>
      <c r="O34" s="12"/>
      <c r="P34" s="12"/>
    </row>
    <row r="35" spans="1:16">
      <c r="A35" s="12"/>
      <c r="B35" s="12"/>
      <c r="C35" s="12"/>
      <c r="D35" s="12"/>
      <c r="E35" s="12"/>
      <c r="F35" s="12"/>
      <c r="G35" s="12"/>
      <c r="H35" s="12"/>
      <c r="I35" s="12"/>
      <c r="J35" s="12"/>
      <c r="K35" s="12"/>
      <c r="L35" s="12"/>
      <c r="M35" s="12"/>
      <c r="N35" s="12"/>
      <c r="O35" s="12"/>
      <c r="P35" s="12"/>
    </row>
    <row r="36" spans="1:16">
      <c r="A36" s="12"/>
      <c r="B36" s="12"/>
      <c r="C36" s="12"/>
      <c r="D36" s="12"/>
      <c r="E36" s="12"/>
      <c r="F36" s="12"/>
      <c r="G36" s="12"/>
      <c r="H36" s="12"/>
      <c r="I36" s="12"/>
      <c r="J36" s="12"/>
      <c r="K36" s="12"/>
      <c r="L36" s="12"/>
      <c r="M36" s="12"/>
      <c r="N36" s="12"/>
      <c r="O36" s="12"/>
      <c r="P36" s="12"/>
    </row>
    <row r="37" spans="1:16">
      <c r="A37" s="12"/>
      <c r="B37" s="12"/>
      <c r="C37" s="12"/>
      <c r="D37" s="12"/>
      <c r="E37" s="12"/>
      <c r="F37" s="12"/>
      <c r="G37" s="12"/>
      <c r="H37" s="12"/>
      <c r="I37" s="12"/>
      <c r="J37" s="12"/>
      <c r="K37" s="12"/>
      <c r="L37" s="12"/>
      <c r="M37" s="12"/>
      <c r="N37" s="12"/>
      <c r="O37" s="12"/>
      <c r="P37" s="12"/>
    </row>
  </sheetData>
  <mergeCells count="2">
    <mergeCell ref="C28:E28"/>
    <mergeCell ref="C27:E27"/>
  </mergeCells>
  <phoneticPr fontId="7" type="noConversion"/>
  <dataValidations count="2">
    <dataValidation type="list" allowBlank="1" showInputMessage="1" showErrorMessage="1" sqref="B7" xr:uid="{00000000-0002-0000-0100-000000000000}">
      <formula1>"Indoor, Greenhouse"</formula1>
    </dataValidation>
    <dataValidation type="list" allowBlank="1" showInputMessage="1" showErrorMessage="1" sqref="B6" xr:uid="{00000000-0002-0000-0100-000001000000}">
      <formula1>"5,7"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32"/>
  <sheetViews>
    <sheetView topLeftCell="C1" workbookViewId="0" xr3:uid="{842E5F09-E766-5B8D-85AF-A39847EA96FD}">
      <selection activeCell="S38" sqref="S38"/>
    </sheetView>
  </sheetViews>
  <sheetFormatPr defaultColWidth="8.85546875" defaultRowHeight="15"/>
  <cols>
    <col min="2" max="2" width="10.7109375" customWidth="1"/>
    <col min="3" max="4" width="14.85546875" bestFit="1" customWidth="1"/>
    <col min="5" max="5" width="10.28515625" bestFit="1" customWidth="1"/>
    <col min="6" max="6" width="12.140625" bestFit="1" customWidth="1"/>
    <col min="8" max="8" width="12.28515625" bestFit="1" customWidth="1"/>
    <col min="10" max="10" width="10.85546875" bestFit="1" customWidth="1"/>
    <col min="11" max="11" width="11.7109375" bestFit="1" customWidth="1"/>
    <col min="12" max="12" width="15.140625" bestFit="1" customWidth="1"/>
    <col min="13" max="13" width="10" customWidth="1"/>
    <col min="14" max="14" width="12.140625" bestFit="1" customWidth="1"/>
    <col min="15" max="15" width="8.28515625" customWidth="1"/>
    <col min="16" max="16" width="22.42578125" customWidth="1"/>
  </cols>
  <sheetData>
    <row r="2" spans="2:16" ht="18.95">
      <c r="B2" s="24" t="s">
        <v>73</v>
      </c>
    </row>
    <row r="4" spans="2:16">
      <c r="B4" s="17">
        <f>'1) Production Generator'!B12</f>
        <v>1400</v>
      </c>
      <c r="C4" t="s">
        <v>41</v>
      </c>
      <c r="J4" s="17">
        <f>'1) Production Generator'!H12</f>
        <v>1400</v>
      </c>
      <c r="K4" t="s">
        <v>42</v>
      </c>
    </row>
    <row r="5" spans="2:16">
      <c r="B5" s="12" t="s">
        <v>43</v>
      </c>
      <c r="C5" s="12" t="s">
        <v>44</v>
      </c>
      <c r="D5" s="12" t="s">
        <v>74</v>
      </c>
      <c r="E5" s="12" t="s">
        <v>75</v>
      </c>
      <c r="F5" s="12" t="s">
        <v>76</v>
      </c>
      <c r="G5" s="12" t="s">
        <v>77</v>
      </c>
      <c r="H5" s="12" t="s">
        <v>78</v>
      </c>
      <c r="J5" s="12" t="s">
        <v>43</v>
      </c>
      <c r="K5" s="12" t="s">
        <v>44</v>
      </c>
      <c r="L5" s="12" t="s">
        <v>79</v>
      </c>
      <c r="M5" s="12" t="s">
        <v>80</v>
      </c>
      <c r="N5" s="12" t="s">
        <v>76</v>
      </c>
      <c r="O5" s="12" t="s">
        <v>77</v>
      </c>
      <c r="P5" s="12" t="s">
        <v>78</v>
      </c>
    </row>
    <row r="6" spans="2:16">
      <c r="B6">
        <f>'1) Production Generator'!B14</f>
        <v>1400</v>
      </c>
      <c r="C6" t="str">
        <f>'1) Production Generator'!C14</f>
        <v>lettuce</v>
      </c>
      <c r="D6" s="18">
        <v>3.5</v>
      </c>
      <c r="E6" s="10">
        <f>D6*1.5</f>
        <v>5.25</v>
      </c>
      <c r="F6" s="19">
        <v>0.5</v>
      </c>
      <c r="G6" s="19">
        <v>0.5</v>
      </c>
      <c r="H6" s="3">
        <f>(B6/'1) Production Generator'!D14)*'1) Production Generator'!E14*(F6)*D6+(B6/'1) Production Generator'!D14)*'1) Production Generator'!E14*(G6)*E6</f>
        <v>4900</v>
      </c>
      <c r="J6">
        <f>'1) Production Generator'!H14</f>
        <v>1400</v>
      </c>
      <c r="K6" t="str">
        <f>'1) Production Generator'!I14</f>
        <v>basil</v>
      </c>
      <c r="L6" s="18">
        <v>2</v>
      </c>
      <c r="M6" s="10">
        <f>L6*1.5</f>
        <v>3</v>
      </c>
      <c r="N6" s="19">
        <v>0.5</v>
      </c>
      <c r="O6" s="19">
        <v>0.5</v>
      </c>
      <c r="P6" s="3">
        <f>(J6/'1) Production Generator'!J14)*'1) Production Generator'!K14*(N6)*L6+(J6/'1) Production Generator'!J14)*'1) Production Generator'!K14*(O6)*M6</f>
        <v>28000</v>
      </c>
    </row>
    <row r="7" spans="2:16">
      <c r="B7" s="1">
        <f>'1) Production Generator'!B15</f>
        <v>0</v>
      </c>
      <c r="C7" t="str">
        <f>'1) Production Generator'!C15</f>
        <v>chard</v>
      </c>
      <c r="D7" s="18">
        <v>3.5</v>
      </c>
      <c r="E7" s="10">
        <f t="shared" ref="E7:E11" si="0">D7*1.5</f>
        <v>5.25</v>
      </c>
      <c r="F7" s="19">
        <v>0.5</v>
      </c>
      <c r="G7" s="19">
        <v>0.5</v>
      </c>
      <c r="H7" s="3">
        <f>(B7/'1) Production Generator'!D15)*'1) Production Generator'!E15*(F7)*D7+(B7/'1) Production Generator'!D15)*'1) Production Generator'!E15*(G7)*E7</f>
        <v>0</v>
      </c>
      <c r="J7" s="1">
        <f>'1) Production Generator'!H15</f>
        <v>0</v>
      </c>
      <c r="K7" t="str">
        <f>'1) Production Generator'!I15</f>
        <v>cilantro</v>
      </c>
      <c r="L7" s="18">
        <v>1.89</v>
      </c>
      <c r="M7" s="10">
        <f t="shared" ref="M7:M17" si="1">L7*1.5</f>
        <v>2.835</v>
      </c>
      <c r="N7" s="19">
        <v>0.5</v>
      </c>
      <c r="O7" s="19">
        <v>0.5</v>
      </c>
      <c r="P7" s="3">
        <f>(J7/'1) Production Generator'!J15)*'1) Production Generator'!K15*(N7)*L7+(J7/'1) Production Generator'!J15)*'1) Production Generator'!K15*(O7)*M7</f>
        <v>0</v>
      </c>
    </row>
    <row r="8" spans="2:16">
      <c r="B8" s="1">
        <f>'1) Production Generator'!B16</f>
        <v>0</v>
      </c>
      <c r="C8" t="str">
        <f>'1) Production Generator'!C16</f>
        <v>bok choy</v>
      </c>
      <c r="D8" s="18">
        <v>3.5</v>
      </c>
      <c r="E8" s="10">
        <f t="shared" si="0"/>
        <v>5.25</v>
      </c>
      <c r="F8" s="19">
        <v>0.5</v>
      </c>
      <c r="G8" s="19">
        <v>0.5</v>
      </c>
      <c r="H8" s="3">
        <f>(B8/'1) Production Generator'!D16)*'1) Production Generator'!E16*(F8)*D8+(B8/'1) Production Generator'!D16)*'1) Production Generator'!E16*(G8)*E8</f>
        <v>0</v>
      </c>
      <c r="J8" s="1">
        <f>'1) Production Generator'!H16</f>
        <v>0</v>
      </c>
      <c r="K8" t="str">
        <f>'1) Production Generator'!I16</f>
        <v>oregano</v>
      </c>
      <c r="L8" s="18">
        <v>2</v>
      </c>
      <c r="M8" s="10">
        <f t="shared" si="1"/>
        <v>3</v>
      </c>
      <c r="N8" s="19">
        <v>0.5</v>
      </c>
      <c r="O8" s="19">
        <v>0.5</v>
      </c>
      <c r="P8" s="3">
        <f>(J8/'1) Production Generator'!J16)*'1) Production Generator'!K16*(N8)*L8+(J8/'1) Production Generator'!J16)*'1) Production Generator'!K16*(O8)*M8</f>
        <v>0</v>
      </c>
    </row>
    <row r="9" spans="2:16">
      <c r="B9" s="1">
        <f>'1) Production Generator'!B17</f>
        <v>0</v>
      </c>
      <c r="C9" t="str">
        <f>'1) Production Generator'!C17</f>
        <v>mustard greens</v>
      </c>
      <c r="D9" s="18">
        <v>3.5</v>
      </c>
      <c r="E9" s="10">
        <f t="shared" si="0"/>
        <v>5.25</v>
      </c>
      <c r="F9" s="19">
        <v>0.5</v>
      </c>
      <c r="G9" s="19">
        <v>0.5</v>
      </c>
      <c r="H9" s="3">
        <f>(B9/'1) Production Generator'!D17)*'1) Production Generator'!E17*(F9)*D9+(B9/'1) Production Generator'!D17)*'1) Production Generator'!E17*(G9)*E9</f>
        <v>0</v>
      </c>
      <c r="J9" s="1">
        <f>'1) Production Generator'!H17</f>
        <v>0</v>
      </c>
      <c r="K9" t="str">
        <f>'1) Production Generator'!I17</f>
        <v>fennel</v>
      </c>
      <c r="L9" s="18">
        <v>2</v>
      </c>
      <c r="M9" s="10">
        <f t="shared" si="1"/>
        <v>3</v>
      </c>
      <c r="N9" s="19">
        <v>0.5</v>
      </c>
      <c r="O9" s="19">
        <v>0.5</v>
      </c>
      <c r="P9" s="3">
        <f>(J9/'1) Production Generator'!J17)*'1) Production Generator'!K17*(N9)*L9+(J9/'1) Production Generator'!J17)*'1) Production Generator'!K17*(O9)*M9</f>
        <v>0</v>
      </c>
    </row>
    <row r="10" spans="2:16">
      <c r="B10">
        <f>'1) Production Generator'!B18</f>
        <v>0</v>
      </c>
      <c r="C10" t="str">
        <f>'1) Production Generator'!C18</f>
        <v>kale</v>
      </c>
      <c r="D10" s="18">
        <v>4.8</v>
      </c>
      <c r="E10" s="10">
        <f t="shared" si="0"/>
        <v>7.1999999999999993</v>
      </c>
      <c r="F10" s="19">
        <v>0.5</v>
      </c>
      <c r="G10" s="19">
        <v>0.5</v>
      </c>
      <c r="H10" s="3">
        <f>(B10/'1) Production Generator'!D18)*'1) Production Generator'!E18*(F10)*D10+(B10/'1) Production Generator'!D18)*'1) Production Generator'!E18*(G10)*E10</f>
        <v>0</v>
      </c>
      <c r="J10">
        <f>'1) Production Generator'!H18</f>
        <v>0</v>
      </c>
      <c r="K10" t="str">
        <f>'1) Production Generator'!I18</f>
        <v>mint</v>
      </c>
      <c r="L10" s="18">
        <v>2</v>
      </c>
      <c r="M10" s="10">
        <f t="shared" si="1"/>
        <v>3</v>
      </c>
      <c r="N10" s="19">
        <v>0.5</v>
      </c>
      <c r="O10" s="19">
        <v>0.5</v>
      </c>
      <c r="P10" s="3">
        <f>(J10/'1) Production Generator'!J18)*'1) Production Generator'!K18*(N10)*L10+(J10/'1) Production Generator'!J18)*'1) Production Generator'!K18*(O10)*M10</f>
        <v>0</v>
      </c>
    </row>
    <row r="11" spans="2:16">
      <c r="B11">
        <f>'1) Production Generator'!B19</f>
        <v>0</v>
      </c>
      <c r="C11" t="str">
        <f>'1) Production Generator'!C19</f>
        <v>collards</v>
      </c>
      <c r="D11" s="18">
        <v>3.5</v>
      </c>
      <c r="E11" s="10">
        <f t="shared" si="0"/>
        <v>5.25</v>
      </c>
      <c r="F11" s="19">
        <v>0.5</v>
      </c>
      <c r="G11" s="19">
        <v>0.5</v>
      </c>
      <c r="H11" s="3">
        <f>(B11/'1) Production Generator'!D19)*'1) Production Generator'!E19*(F11)*D11+(B11/'1) Production Generator'!D19)*'1) Production Generator'!E19*(G11)*E11</f>
        <v>0</v>
      </c>
      <c r="J11">
        <f>'1) Production Generator'!H19</f>
        <v>0</v>
      </c>
      <c r="K11" t="str">
        <f>'1) Production Generator'!I19</f>
        <v>parsley</v>
      </c>
      <c r="L11" s="18">
        <v>1.89</v>
      </c>
      <c r="M11" s="10">
        <f t="shared" si="1"/>
        <v>2.835</v>
      </c>
      <c r="N11" s="19">
        <v>0.5</v>
      </c>
      <c r="O11" s="19">
        <v>0.5</v>
      </c>
      <c r="P11" s="3">
        <f>(J11/'1) Production Generator'!J19)*'1) Production Generator'!K19*(N11)*L11+(J11/'1) Production Generator'!J19)*'1) Production Generator'!K19*(O11)*M11</f>
        <v>0</v>
      </c>
    </row>
    <row r="12" spans="2:16">
      <c r="J12">
        <f>'1) Production Generator'!H20</f>
        <v>0</v>
      </c>
      <c r="K12" t="str">
        <f>'1) Production Generator'!I20</f>
        <v>chives</v>
      </c>
      <c r="L12" s="18">
        <v>1.65</v>
      </c>
      <c r="M12" s="10">
        <f t="shared" si="1"/>
        <v>2.4749999999999996</v>
      </c>
      <c r="N12" s="19">
        <v>0.5</v>
      </c>
      <c r="O12" s="19">
        <v>0.5</v>
      </c>
      <c r="P12" s="3">
        <f>(J12/'1) Production Generator'!J20)*'1) Production Generator'!K20*(N12)*L12+(J12/'1) Production Generator'!J20)*'1) Production Generator'!K20*(O12)*M12</f>
        <v>0</v>
      </c>
    </row>
    <row r="13" spans="2:16">
      <c r="J13">
        <f>'1) Production Generator'!H21</f>
        <v>0</v>
      </c>
      <c r="K13" t="str">
        <f>'1) Production Generator'!I21</f>
        <v>thyme</v>
      </c>
      <c r="L13" s="18">
        <v>2</v>
      </c>
      <c r="M13" s="10">
        <f t="shared" si="1"/>
        <v>3</v>
      </c>
      <c r="N13" s="19">
        <v>0.5</v>
      </c>
      <c r="O13" s="19">
        <v>0.5</v>
      </c>
      <c r="P13" s="3">
        <f>(J13/'1) Production Generator'!J21)*'1) Production Generator'!K21*(N13)*L13+(J13/'1) Production Generator'!J21)*'1) Production Generator'!K21*(O13)*M13</f>
        <v>0</v>
      </c>
    </row>
    <row r="14" spans="2:16">
      <c r="J14">
        <f>'1) Production Generator'!H22</f>
        <v>0</v>
      </c>
      <c r="K14" t="str">
        <f>'1) Production Generator'!I22</f>
        <v>lemongrass</v>
      </c>
      <c r="L14" s="18">
        <v>3</v>
      </c>
      <c r="M14" s="10">
        <f t="shared" si="1"/>
        <v>4.5</v>
      </c>
      <c r="N14" s="19">
        <v>0.5</v>
      </c>
      <c r="O14" s="19">
        <v>0.5</v>
      </c>
      <c r="P14" s="3">
        <f>(J14/'1) Production Generator'!J22)*'1) Production Generator'!K22*(N14)*L14+(J14/'1) Production Generator'!J22)*'1) Production Generator'!K22*(O14)*M14</f>
        <v>0</v>
      </c>
    </row>
    <row r="15" spans="2:16">
      <c r="J15">
        <f>'1) Production Generator'!H23</f>
        <v>0</v>
      </c>
      <c r="K15" t="str">
        <f>'1) Production Generator'!I23</f>
        <v>nasturtiums</v>
      </c>
      <c r="L15" s="18">
        <v>7</v>
      </c>
      <c r="M15" s="10">
        <f t="shared" si="1"/>
        <v>10.5</v>
      </c>
      <c r="N15" s="19">
        <v>0.5</v>
      </c>
      <c r="O15" s="19">
        <v>0.5</v>
      </c>
      <c r="P15" s="3">
        <f>(J15/'1) Production Generator'!J23)*'1) Production Generator'!K23*(N15)*L15+(J15/'1) Production Generator'!J23)*'1) Production Generator'!K23*(O15)*M15</f>
        <v>0</v>
      </c>
    </row>
    <row r="16" spans="2:16">
      <c r="J16">
        <f>'1) Production Generator'!H24</f>
        <v>0</v>
      </c>
      <c r="K16" t="str">
        <f>'1) Production Generator'!I24</f>
        <v>tarragon</v>
      </c>
      <c r="L16" s="18">
        <v>2</v>
      </c>
      <c r="M16" s="10">
        <f t="shared" si="1"/>
        <v>3</v>
      </c>
      <c r="N16" s="19">
        <v>0.5</v>
      </c>
      <c r="O16" s="19">
        <v>0.5</v>
      </c>
      <c r="P16" s="3">
        <f>(J16/'1) Production Generator'!J24)*'1) Production Generator'!K24*(N16)*L16+(J16/'1) Production Generator'!J24)*'1) Production Generator'!K24*(O16)*M16</f>
        <v>0</v>
      </c>
    </row>
    <row r="17" spans="1:16">
      <c r="J17">
        <f>'1) Production Generator'!H25</f>
        <v>0</v>
      </c>
      <c r="K17" t="str">
        <f>'1) Production Generator'!I25</f>
        <v>chervil</v>
      </c>
      <c r="L17" s="18">
        <v>2</v>
      </c>
      <c r="M17" s="10">
        <f t="shared" si="1"/>
        <v>3</v>
      </c>
      <c r="N17" s="19">
        <v>0.5</v>
      </c>
      <c r="O17" s="19">
        <v>0.5</v>
      </c>
      <c r="P17" s="3">
        <f>(J17/'1) Production Generator'!J25)*'1) Production Generator'!K25*(N17)*L17+(J17/'1) Production Generator'!J25)*'1) Production Generator'!K25*(O17)*M17</f>
        <v>0</v>
      </c>
    </row>
    <row r="18" spans="1:16">
      <c r="P18" s="3"/>
    </row>
    <row r="19" spans="1:16">
      <c r="C19" s="34" t="s">
        <v>12</v>
      </c>
      <c r="D19" s="34"/>
      <c r="E19" s="34"/>
      <c r="H19" s="20">
        <f>SUM(H6:H17)</f>
        <v>4900</v>
      </c>
      <c r="K19" s="2"/>
      <c r="L19" s="27" t="s">
        <v>81</v>
      </c>
      <c r="N19" s="27"/>
      <c r="O19" s="27"/>
      <c r="P19" s="20">
        <f>SUM(P6:P17)</f>
        <v>28000</v>
      </c>
    </row>
    <row r="20" spans="1:16">
      <c r="C20" s="34" t="s">
        <v>82</v>
      </c>
      <c r="D20" s="34"/>
      <c r="E20" s="34"/>
      <c r="F20" s="34"/>
      <c r="H20" s="20">
        <f>H19*50</f>
        <v>245000</v>
      </c>
      <c r="K20" s="2"/>
      <c r="L20" s="27" t="s">
        <v>83</v>
      </c>
      <c r="N20" s="27"/>
      <c r="O20" s="27"/>
      <c r="P20" s="20">
        <f>P19*50</f>
        <v>1400000</v>
      </c>
    </row>
    <row r="21" spans="1:16">
      <c r="P21" s="21"/>
    </row>
    <row r="22" spans="1:16">
      <c r="L22" s="2" t="s">
        <v>9</v>
      </c>
      <c r="M22" s="2"/>
      <c r="N22" s="2"/>
      <c r="O22" s="2"/>
      <c r="P22" s="20">
        <f>H19+P19</f>
        <v>32900</v>
      </c>
    </row>
    <row r="23" spans="1:16">
      <c r="L23" s="2" t="s">
        <v>84</v>
      </c>
      <c r="M23" s="2"/>
      <c r="N23" s="2"/>
      <c r="O23" s="2"/>
      <c r="P23" s="20">
        <f>H20+P20</f>
        <v>1645000</v>
      </c>
    </row>
    <row r="28" spans="1:16">
      <c r="A28" s="12"/>
      <c r="B28" s="12"/>
      <c r="C28" s="12"/>
      <c r="D28" s="12"/>
      <c r="E28" s="12"/>
      <c r="F28" s="12"/>
      <c r="G28" s="12"/>
      <c r="H28" s="12"/>
      <c r="I28" s="12"/>
      <c r="J28" s="12"/>
      <c r="K28" s="12"/>
      <c r="L28" s="12"/>
      <c r="M28" s="12"/>
      <c r="N28" s="12"/>
      <c r="O28" s="12"/>
      <c r="P28" s="12"/>
    </row>
    <row r="29" spans="1:16">
      <c r="A29" s="12"/>
      <c r="B29" s="12"/>
      <c r="C29" s="12"/>
      <c r="D29" s="12"/>
      <c r="E29" s="12"/>
      <c r="F29" s="12"/>
      <c r="G29" s="12"/>
      <c r="H29" s="12"/>
      <c r="I29" s="12"/>
      <c r="J29" s="12"/>
      <c r="K29" s="12"/>
      <c r="L29" s="12"/>
      <c r="M29" s="12"/>
      <c r="N29" s="12"/>
      <c r="O29" s="12"/>
      <c r="P29" s="12"/>
    </row>
    <row r="30" spans="1:16">
      <c r="A30" s="12"/>
      <c r="B30" s="12"/>
      <c r="C30" s="12"/>
      <c r="D30" s="12"/>
      <c r="E30" s="12"/>
      <c r="F30" s="12"/>
      <c r="G30" s="12"/>
      <c r="H30" s="12"/>
      <c r="I30" s="12"/>
      <c r="J30" s="12"/>
      <c r="K30" s="12"/>
      <c r="L30" s="12"/>
      <c r="M30" s="12"/>
      <c r="N30" s="12"/>
      <c r="O30" s="12"/>
      <c r="P30" s="12"/>
    </row>
    <row r="31" spans="1:16">
      <c r="A31" s="12"/>
      <c r="B31" s="12"/>
      <c r="C31" s="12"/>
      <c r="D31" s="12"/>
      <c r="E31" s="12"/>
      <c r="F31" s="12"/>
      <c r="G31" s="12"/>
      <c r="H31" s="12"/>
      <c r="I31" s="12"/>
      <c r="J31" s="12"/>
      <c r="K31" s="12"/>
      <c r="L31" s="12"/>
      <c r="M31" s="12"/>
      <c r="N31" s="12"/>
      <c r="O31" s="12"/>
      <c r="P31" s="12"/>
    </row>
    <row r="32" spans="1:16">
      <c r="A32" s="12"/>
      <c r="B32" s="12"/>
      <c r="C32" s="12"/>
      <c r="D32" s="12"/>
      <c r="E32" s="12"/>
      <c r="F32" s="12"/>
      <c r="G32" s="12"/>
      <c r="H32" s="12"/>
      <c r="I32" s="12"/>
      <c r="J32" s="12"/>
      <c r="K32" s="12"/>
      <c r="L32" s="12"/>
      <c r="M32" s="12"/>
      <c r="N32" s="12"/>
      <c r="O32" s="12"/>
      <c r="P32" s="12"/>
    </row>
  </sheetData>
  <mergeCells count="2">
    <mergeCell ref="C19:E19"/>
    <mergeCell ref="C20:F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30"/>
  <sheetViews>
    <sheetView workbookViewId="0" xr3:uid="{51F8DEE0-4D01-5F28-A812-FC0BD7CAC4A5}">
      <selection activeCell="J19" sqref="J19"/>
    </sheetView>
  </sheetViews>
  <sheetFormatPr defaultColWidth="8.85546875" defaultRowHeight="15"/>
  <cols>
    <col min="2" max="2" width="11" customWidth="1"/>
    <col min="3" max="3" width="14.42578125" customWidth="1"/>
    <col min="4" max="4" width="18.85546875" bestFit="1" customWidth="1"/>
    <col min="5" max="5" width="6.7109375" customWidth="1"/>
    <col min="6" max="6" width="16.42578125" bestFit="1" customWidth="1"/>
    <col min="8" max="8" width="10.85546875" bestFit="1" customWidth="1"/>
    <col min="9" max="9" width="12" customWidth="1"/>
    <col min="10" max="10" width="18.42578125" customWidth="1"/>
    <col min="11" max="11" width="7" customWidth="1"/>
    <col min="12" max="12" width="16.42578125" bestFit="1" customWidth="1"/>
  </cols>
  <sheetData>
    <row r="2" spans="2:12" ht="18.95">
      <c r="B2" s="24" t="s">
        <v>85</v>
      </c>
    </row>
    <row r="4" spans="2:12">
      <c r="B4" s="17">
        <f>'1) Production Generator'!B12</f>
        <v>1400</v>
      </c>
      <c r="C4" t="s">
        <v>41</v>
      </c>
      <c r="H4" s="17">
        <f>'1) Production Generator'!H12</f>
        <v>1400</v>
      </c>
      <c r="I4" t="s">
        <v>42</v>
      </c>
    </row>
    <row r="5" spans="2:12">
      <c r="B5" s="12" t="s">
        <v>43</v>
      </c>
      <c r="C5" s="12" t="s">
        <v>44</v>
      </c>
      <c r="D5" s="12" t="s">
        <v>86</v>
      </c>
      <c r="E5" s="12" t="s">
        <v>87</v>
      </c>
      <c r="F5" s="12" t="s">
        <v>88</v>
      </c>
      <c r="G5" s="1"/>
      <c r="H5" s="12" t="s">
        <v>43</v>
      </c>
      <c r="I5" s="12" t="s">
        <v>44</v>
      </c>
      <c r="J5" s="12" t="s">
        <v>86</v>
      </c>
      <c r="K5" s="12" t="s">
        <v>87</v>
      </c>
      <c r="L5" s="12" t="s">
        <v>88</v>
      </c>
    </row>
    <row r="6" spans="2:12">
      <c r="B6">
        <f>'1) Production Generator'!B14</f>
        <v>1400</v>
      </c>
      <c r="C6" t="str">
        <f>'1) Production Generator'!C14</f>
        <v>lettuce</v>
      </c>
      <c r="D6">
        <f>IF('1) Production Generator'!$B$6=7,14,8)</f>
        <v>8</v>
      </c>
      <c r="E6" s="9">
        <v>0.1</v>
      </c>
      <c r="F6">
        <f>ROUNDUP(((B6/'1) Production Generator'!D14)*'3) Seedling Generator'!D6)/(1-E6), 0)</f>
        <v>2489</v>
      </c>
      <c r="H6">
        <f>'1) Production Generator'!H14</f>
        <v>1400</v>
      </c>
      <c r="I6" t="str">
        <f>'1) Production Generator'!I14</f>
        <v>basil</v>
      </c>
      <c r="J6">
        <f>IF('1) Production Generator'!B6=7,(10/5*7),10)</f>
        <v>10</v>
      </c>
      <c r="K6" s="9">
        <v>0.1</v>
      </c>
      <c r="L6">
        <f>ROUNDUP(((H6/'1) Production Generator'!J14)*('3) Seedling Generator'!J6))/(1-K6), 0)</f>
        <v>3112</v>
      </c>
    </row>
    <row r="7" spans="2:12">
      <c r="B7">
        <f>'1) Production Generator'!B15</f>
        <v>0</v>
      </c>
      <c r="C7" t="str">
        <f>'1) Production Generator'!C15</f>
        <v>chard</v>
      </c>
      <c r="D7">
        <f>IF('1) Production Generator'!$B$6=7,14,8)</f>
        <v>8</v>
      </c>
      <c r="E7" s="9">
        <v>0.1</v>
      </c>
      <c r="F7">
        <f>ROUNDUP(((B7/'1) Production Generator'!D15)*'3) Seedling Generator'!D7)/(1-E7), 0)</f>
        <v>0</v>
      </c>
      <c r="H7">
        <f>'1) Production Generator'!H15</f>
        <v>0</v>
      </c>
      <c r="I7" t="str">
        <f>'1) Production Generator'!I15</f>
        <v>cilantro</v>
      </c>
      <c r="J7">
        <f>IF('1) Production Generator'!B6=7,(20/5*7),20)</f>
        <v>20</v>
      </c>
      <c r="K7" s="9">
        <v>0.1</v>
      </c>
      <c r="L7">
        <f>ROUNDUP(((H7/'1) Production Generator'!J15)*('3) Seedling Generator'!J7))/(1-K7), 0)</f>
        <v>0</v>
      </c>
    </row>
    <row r="8" spans="2:12">
      <c r="B8">
        <f>'1) Production Generator'!B16</f>
        <v>0</v>
      </c>
      <c r="C8" t="str">
        <f>'1) Production Generator'!C16</f>
        <v>bok choy</v>
      </c>
      <c r="D8">
        <f>IF('1) Production Generator'!$B$6=7,14,8)</f>
        <v>8</v>
      </c>
      <c r="E8" s="9">
        <v>0.1</v>
      </c>
      <c r="F8">
        <f>ROUNDUP(((B8/'1) Production Generator'!D16)*'3) Seedling Generator'!D8)/(1-E8), 0)</f>
        <v>0</v>
      </c>
      <c r="H8">
        <f>'1) Production Generator'!H16</f>
        <v>0</v>
      </c>
      <c r="I8" t="str">
        <f>'1) Production Generator'!I16</f>
        <v>oregano</v>
      </c>
      <c r="J8">
        <f>IF('1) Production Generator'!B6=7,(10/5*7),10)</f>
        <v>10</v>
      </c>
      <c r="K8" s="9">
        <v>0.1</v>
      </c>
      <c r="L8">
        <f>ROUNDUP(((H8/'1) Production Generator'!J16)*('3) Seedling Generator'!J8))/(1-K8), 0)</f>
        <v>0</v>
      </c>
    </row>
    <row r="9" spans="2:12">
      <c r="B9">
        <f>'1) Production Generator'!B17</f>
        <v>0</v>
      </c>
      <c r="C9" t="str">
        <f>'1) Production Generator'!C17</f>
        <v>mustard greens</v>
      </c>
      <c r="D9">
        <f>IF('1) Production Generator'!$B$6=7,14,8)</f>
        <v>8</v>
      </c>
      <c r="E9" s="9">
        <v>0.1</v>
      </c>
      <c r="F9">
        <f>ROUNDUP(((B9/'1) Production Generator'!D17)*'3) Seedling Generator'!D9)/(1-E9), 0)</f>
        <v>0</v>
      </c>
      <c r="H9">
        <f>'1) Production Generator'!H17</f>
        <v>0</v>
      </c>
      <c r="I9" t="str">
        <f>'1) Production Generator'!I17</f>
        <v>fennel</v>
      </c>
      <c r="J9">
        <f>IF('1) Production Generator'!B6=7,(10/5*7),10)</f>
        <v>10</v>
      </c>
      <c r="K9" s="9">
        <v>0.1</v>
      </c>
      <c r="L9">
        <f>ROUNDUP(((H9/'1) Production Generator'!J17)*('3) Seedling Generator'!J9))/(1-K9), 0)</f>
        <v>0</v>
      </c>
    </row>
    <row r="10" spans="2:12">
      <c r="B10">
        <f>'1) Production Generator'!B18</f>
        <v>0</v>
      </c>
      <c r="C10" t="str">
        <f>'1) Production Generator'!C18</f>
        <v>kale</v>
      </c>
      <c r="D10">
        <f>IF('1) Production Generator'!$B$6=7,14,8)</f>
        <v>8</v>
      </c>
      <c r="E10" s="9">
        <v>0.1</v>
      </c>
      <c r="F10">
        <f>ROUNDUP(((B10/'1) Production Generator'!D18)*'3) Seedling Generator'!D10)/(1-E10), 0)</f>
        <v>0</v>
      </c>
      <c r="H10">
        <f>'1) Production Generator'!H18</f>
        <v>0</v>
      </c>
      <c r="I10" t="str">
        <f>'1) Production Generator'!I18</f>
        <v>mint</v>
      </c>
      <c r="J10">
        <f>ROUNDUP(IF('1) Production Generator'!B6=7,(16/5*7),16),0)</f>
        <v>16</v>
      </c>
      <c r="K10" s="9">
        <v>0.1</v>
      </c>
      <c r="L10">
        <f>ROUNDUP(((H10/'1) Production Generator'!J18)*('3) Seedling Generator'!J10))/(1-K10), 0)</f>
        <v>0</v>
      </c>
    </row>
    <row r="11" spans="2:12">
      <c r="B11">
        <f>'1) Production Generator'!B19</f>
        <v>0</v>
      </c>
      <c r="C11" t="str">
        <f>'1) Production Generator'!C19</f>
        <v>collards</v>
      </c>
      <c r="D11">
        <f>IF('1) Production Generator'!$B$6=7,14,8)</f>
        <v>8</v>
      </c>
      <c r="E11" s="9">
        <v>0.1</v>
      </c>
      <c r="F11">
        <f>ROUNDUP(((B11/'1) Production Generator'!D19)*'3) Seedling Generator'!D11)/(1-E11), 0)</f>
        <v>0</v>
      </c>
      <c r="H11">
        <f>'1) Production Generator'!H19</f>
        <v>0</v>
      </c>
      <c r="I11" t="str">
        <f>'1) Production Generator'!I19</f>
        <v>parsley</v>
      </c>
      <c r="J11">
        <f>ROUNDUP(IF('1) Production Generator'!B67,(16/5*7),16),0)</f>
        <v>16</v>
      </c>
      <c r="K11" s="9">
        <v>0.1</v>
      </c>
      <c r="L11">
        <f>ROUNDUP(((H11/'1) Production Generator'!J19)*('3) Seedling Generator'!J11))/(1-K11), 0)</f>
        <v>0</v>
      </c>
    </row>
    <row r="12" spans="2:12">
      <c r="H12">
        <f>'1) Production Generator'!H20</f>
        <v>0</v>
      </c>
      <c r="I12" t="str">
        <f>'1) Production Generator'!I20</f>
        <v>chives</v>
      </c>
      <c r="J12">
        <f>IF('1) Production Generator'!B6=7,(40/5*7),40)</f>
        <v>40</v>
      </c>
      <c r="K12" s="9">
        <v>0.1</v>
      </c>
      <c r="L12">
        <f>ROUNDUP(((H12/'1) Production Generator'!J20)*('3) Seedling Generator'!J12))/(1-K12), 0)</f>
        <v>0</v>
      </c>
    </row>
    <row r="13" spans="2:12">
      <c r="H13">
        <f>'1) Production Generator'!H21</f>
        <v>0</v>
      </c>
      <c r="I13" t="str">
        <f>'1) Production Generator'!I21</f>
        <v>thyme</v>
      </c>
      <c r="J13">
        <f>IF('1) Production Generator'!B6=7,(10/5*7),10)</f>
        <v>10</v>
      </c>
      <c r="K13" s="9">
        <v>0.1</v>
      </c>
      <c r="L13">
        <f>ROUNDUP(((H13/'1) Production Generator'!J21)*('3) Seedling Generator'!J13))/(1-K13), 0)</f>
        <v>0</v>
      </c>
    </row>
    <row r="14" spans="2:12">
      <c r="H14">
        <f>'1) Production Generator'!H22</f>
        <v>0</v>
      </c>
      <c r="I14" t="str">
        <f>'1) Production Generator'!I22</f>
        <v>lemongrass</v>
      </c>
      <c r="J14">
        <f>IF('1) Production Generator'!B6=7,(30/5*7),30)</f>
        <v>30</v>
      </c>
      <c r="K14" s="9">
        <v>0.1</v>
      </c>
      <c r="L14">
        <f>ROUNDUP(((H14/'1) Production Generator'!J22)*('3) Seedling Generator'!J14))/(1-K14), 0)</f>
        <v>0</v>
      </c>
    </row>
    <row r="15" spans="2:12">
      <c r="H15">
        <f>'1) Production Generator'!H23</f>
        <v>0</v>
      </c>
      <c r="I15" t="str">
        <f>'1) Production Generator'!I23</f>
        <v>nasturtiums</v>
      </c>
      <c r="J15">
        <f>IF('1) Production Generator'!B6=7,(10/5*7),10)</f>
        <v>10</v>
      </c>
      <c r="K15" s="9">
        <v>0.1</v>
      </c>
      <c r="L15">
        <f>ROUNDUP(((H15/'1) Production Generator'!J23)*('3) Seedling Generator'!J15))/(1-K15), 0)</f>
        <v>0</v>
      </c>
    </row>
    <row r="16" spans="2:12">
      <c r="H16">
        <f>'1) Production Generator'!H24</f>
        <v>0</v>
      </c>
      <c r="I16" t="str">
        <f>'1) Production Generator'!I24</f>
        <v>tarragon</v>
      </c>
      <c r="J16">
        <f>IF('1) Production Generator'!B6=7,(10/5*7),10)</f>
        <v>10</v>
      </c>
      <c r="K16" s="9">
        <v>0.1</v>
      </c>
      <c r="L16">
        <f>ROUNDUP(((H16/'1) Production Generator'!J24)*('3) Seedling Generator'!J16))/(1-K16), 0)</f>
        <v>0</v>
      </c>
    </row>
    <row r="17" spans="1:12">
      <c r="H17">
        <f>'1) Production Generator'!H25</f>
        <v>0</v>
      </c>
      <c r="I17" t="str">
        <f>'1) Production Generator'!I25</f>
        <v>chervil</v>
      </c>
      <c r="J17">
        <f>IF('1) Production Generator'!B6=7,(20/5*7),20)</f>
        <v>20</v>
      </c>
      <c r="K17" s="9">
        <v>0.1</v>
      </c>
      <c r="L17">
        <f>ROUNDUP(((H17/'1) Production Generator'!J25)*('3) Seedling Generator'!J17))/(1-K17), 0)</f>
        <v>0</v>
      </c>
    </row>
    <row r="19" spans="1:12">
      <c r="B19" s="2" t="s">
        <v>89</v>
      </c>
      <c r="F19" s="2">
        <f>SUM(F6:F17)</f>
        <v>2489</v>
      </c>
      <c r="H19" s="2" t="s">
        <v>90</v>
      </c>
      <c r="L19" s="2">
        <f>SUM(L6:L17)</f>
        <v>3112</v>
      </c>
    </row>
    <row r="21" spans="1:12">
      <c r="H21" s="2" t="s">
        <v>91</v>
      </c>
      <c r="L21" s="2">
        <f>F19+L19</f>
        <v>5601</v>
      </c>
    </row>
    <row r="26" spans="1:12">
      <c r="A26" s="12"/>
      <c r="B26" s="12"/>
      <c r="C26" s="12"/>
      <c r="D26" s="12"/>
      <c r="E26" s="12"/>
      <c r="F26" s="12"/>
      <c r="G26" s="12"/>
      <c r="H26" s="12"/>
      <c r="I26" s="12"/>
      <c r="J26" s="12"/>
      <c r="K26" s="12"/>
      <c r="L26" s="12"/>
    </row>
    <row r="27" spans="1:12">
      <c r="A27" s="12"/>
      <c r="B27" s="12"/>
      <c r="C27" s="12"/>
      <c r="D27" s="12"/>
      <c r="E27" s="12"/>
      <c r="F27" s="12"/>
      <c r="G27" s="12"/>
      <c r="H27" s="12"/>
      <c r="I27" s="12"/>
      <c r="J27" s="12"/>
      <c r="K27" s="12"/>
      <c r="L27" s="12"/>
    </row>
    <row r="28" spans="1:12">
      <c r="A28" s="12"/>
      <c r="B28" s="12"/>
      <c r="C28" s="12"/>
      <c r="D28" s="12"/>
      <c r="E28" s="12"/>
      <c r="F28" s="12"/>
      <c r="G28" s="12"/>
      <c r="H28" s="12"/>
      <c r="I28" s="12"/>
      <c r="J28" s="12"/>
      <c r="K28" s="12"/>
      <c r="L28" s="12"/>
    </row>
    <row r="29" spans="1:12">
      <c r="A29" s="12"/>
      <c r="B29" s="12"/>
      <c r="C29" s="12"/>
      <c r="D29" s="12"/>
      <c r="E29" s="12"/>
      <c r="F29" s="12"/>
      <c r="G29" s="12"/>
      <c r="H29" s="12"/>
      <c r="I29" s="12"/>
      <c r="J29" s="12"/>
      <c r="K29" s="12"/>
      <c r="L29" s="12"/>
    </row>
    <row r="30" spans="1:12">
      <c r="A30" s="12"/>
      <c r="B30" s="12"/>
      <c r="C30" s="12"/>
      <c r="D30" s="12"/>
      <c r="E30" s="12"/>
      <c r="F30" s="12"/>
      <c r="G30" s="12"/>
      <c r="H30" s="12"/>
      <c r="I30" s="12"/>
      <c r="J30" s="12"/>
      <c r="K30" s="12"/>
      <c r="L30"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dc:creator>
  <cp:keywords/>
  <dc:description/>
  <cp:lastModifiedBy>Ian</cp:lastModifiedBy>
  <cp:revision/>
  <dcterms:created xsi:type="dcterms:W3CDTF">2014-09-12T22:04:24Z</dcterms:created>
  <dcterms:modified xsi:type="dcterms:W3CDTF">2016-09-19T20:47:47Z</dcterms:modified>
  <cp:category/>
  <cp:contentStatus/>
</cp:coreProperties>
</file>