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filterPrivacy="1" autoCompressPictures="0" defaultThemeVersion="124226"/>
  <xr:revisionPtr revIDLastSave="0" documentId="13_ncr:1_{2F055A35-DD5D-4D41-A38B-4AD7019FA08F}" xr6:coauthVersionLast="36" xr6:coauthVersionMax="36" xr10:uidLastSave="{00000000-0000-0000-0000-000000000000}"/>
  <bookViews>
    <workbookView xWindow="200" yWindow="460" windowWidth="28760" windowHeight="16740" tabRatio="973" xr2:uid="{00000000-000D-0000-FFFF-FFFF00000000}"/>
  </bookViews>
  <sheets>
    <sheet name="Progress Planning Tool" sheetId="21" r:id="rId1"/>
    <sheet name="1819_1" sheetId="62" state="hidden" r:id="rId2"/>
    <sheet name="1920_1" sheetId="34" state="hidden" r:id="rId3"/>
    <sheet name="1819_2" sheetId="61" state="hidden" r:id="rId4"/>
    <sheet name="1920_2" sheetId="35" state="hidden" r:id="rId5"/>
    <sheet name="1819_3" sheetId="63" state="hidden" r:id="rId6"/>
    <sheet name="1920_3" sheetId="36" state="hidden" r:id="rId7"/>
    <sheet name="1819_4" sheetId="64" state="hidden" r:id="rId8"/>
    <sheet name="1920_4" sheetId="42" state="hidden" r:id="rId9"/>
    <sheet name="1920_K" sheetId="33" state="hidden" r:id="rId10"/>
    <sheet name="1819_5" sheetId="66" state="hidden" r:id="rId11"/>
    <sheet name="1920_5" sheetId="43" state="hidden" r:id="rId12"/>
    <sheet name="Progress Ranges" sheetId="45" r:id="rId13"/>
    <sheet name="1819_K2" sheetId="68" state="hidden" r:id="rId14"/>
    <sheet name="1920_K2" sheetId="38" state="hidden" r:id="rId15"/>
    <sheet name="1819_K1" sheetId="67" state="hidden" r:id="rId16"/>
    <sheet name="1920_K1" sheetId="39" state="hidden" r:id="rId17"/>
    <sheet name="Data validation" sheetId="37" state="hidden" r:id="rId18"/>
    <sheet name="tabs lookup" sheetId="46" state="hidden" r:id="rId19"/>
    <sheet name="1819_13" sheetId="69" state="hidden" r:id="rId20"/>
    <sheet name="1920_13" sheetId="40" state="hidden" r:id="rId21"/>
    <sheet name="1819_K3" sheetId="70" state="hidden" r:id="rId22"/>
    <sheet name="1920_K3" sheetId="22" state="hidden" r:id="rId23"/>
    <sheet name="1819_K" sheetId="60" state="hidden" r:id="rId24"/>
  </sheets>
  <externalReferences>
    <externalReference r:id="rId25"/>
  </externalReferences>
  <definedNames>
    <definedName name="BOY_1" localSheetId="12">'Progress Ranges'!$E$18</definedName>
    <definedName name="BOY_1">'Progress Planning Tool'!$D$22</definedName>
    <definedName name="BOY_2" localSheetId="12">'Progress Ranges'!$E$19</definedName>
    <definedName name="BOY_2">'Progress Planning Tool'!$D$23</definedName>
    <definedName name="BOY_3" localSheetId="12">'Progress Ranges'!$E$20</definedName>
    <definedName name="BOY_3">'Progress Planning Tool'!$D$24</definedName>
    <definedName name="BOY_4" localSheetId="12">'Progress Ranges'!$E$21</definedName>
    <definedName name="BOY_4">'Progress Planning Tool'!$D$25</definedName>
    <definedName name="BOY_5" localSheetId="12">'Progress Ranges'!$E$22</definedName>
    <definedName name="BOY_5">'Progress Planning Tool'!$D$26</definedName>
    <definedName name="BOY_6" localSheetId="1">'[1]Progress Planning Tool'!#REF!</definedName>
    <definedName name="BOY_6" localSheetId="19">'[1]Progress Planning Tool'!#REF!</definedName>
    <definedName name="BOY_6" localSheetId="3">'[1]Progress Planning Tool'!#REF!</definedName>
    <definedName name="BOY_6" localSheetId="5">'[1]Progress Planning Tool'!#REF!</definedName>
    <definedName name="BOY_6" localSheetId="7">'[1]Progress Planning Tool'!#REF!</definedName>
    <definedName name="BOY_6" localSheetId="10">'[1]Progress Planning Tool'!#REF!</definedName>
    <definedName name="BOY_6" localSheetId="23">'[1]Progress Planning Tool'!#REF!</definedName>
    <definedName name="BOY_6" localSheetId="15">'[1]Progress Planning Tool'!#REF!</definedName>
    <definedName name="BOY_6" localSheetId="13">'[1]Progress Planning Tool'!#REF!</definedName>
    <definedName name="BOY_6" localSheetId="21">'[1]Progress Planning Tool'!#REF!</definedName>
    <definedName name="BOY_6" localSheetId="12">'Progress Ranges'!#REF!</definedName>
    <definedName name="BOY_6">'[1]Progress Planning Tool'!#REF!</definedName>
    <definedName name="BOY_agg" localSheetId="12">'Progress Ranges'!$E$16</definedName>
    <definedName name="BOY_agg">'Progress Planning Tool'!$D$17</definedName>
    <definedName name="BOY_K" localSheetId="12">'Progress Ranges'!$E$17</definedName>
    <definedName name="BOY_K">'Progress Planning Tool'!$D$21</definedName>
    <definedName name="EOY_1" localSheetId="12">'Progress Ranges'!$J$18</definedName>
    <definedName name="EOY_1">'Progress Planning Tool'!$E$22</definedName>
    <definedName name="EOY_2" localSheetId="12">'Progress Ranges'!$J$19</definedName>
    <definedName name="EOY_2">'Progress Planning Tool'!$E$23</definedName>
    <definedName name="EOY_3" localSheetId="12">'Progress Ranges'!$J$20</definedName>
    <definedName name="EOY_3">'Progress Planning Tool'!$E$24</definedName>
    <definedName name="EOY_4" localSheetId="12">'Progress Ranges'!$J$21</definedName>
    <definedName name="EOY_4">'Progress Planning Tool'!$E$25</definedName>
    <definedName name="EOY_5" localSheetId="12">'Progress Ranges'!$J$22</definedName>
    <definedName name="EOY_5">'Progress Planning Tool'!$E$26</definedName>
    <definedName name="EOY_6" localSheetId="1">'[1]Progress Planning Tool'!#REF!</definedName>
    <definedName name="EOY_6" localSheetId="19">'[1]Progress Planning Tool'!#REF!</definedName>
    <definedName name="EOY_6" localSheetId="3">'[1]Progress Planning Tool'!#REF!</definedName>
    <definedName name="EOY_6" localSheetId="5">'[1]Progress Planning Tool'!#REF!</definedName>
    <definedName name="EOY_6" localSheetId="7">'[1]Progress Planning Tool'!#REF!</definedName>
    <definedName name="EOY_6" localSheetId="10">'[1]Progress Planning Tool'!#REF!</definedName>
    <definedName name="EOY_6" localSheetId="23">'[1]Progress Planning Tool'!#REF!</definedName>
    <definedName name="EOY_6" localSheetId="15">'[1]Progress Planning Tool'!#REF!</definedName>
    <definedName name="EOY_6" localSheetId="13">'[1]Progress Planning Tool'!#REF!</definedName>
    <definedName name="EOY_6" localSheetId="21">'[1]Progress Planning Tool'!#REF!</definedName>
    <definedName name="EOY_6" localSheetId="12">'Progress Ranges'!#REF!</definedName>
    <definedName name="EOY_6">'[1]Progress Planning Tool'!#REF!</definedName>
    <definedName name="EOY_agg" localSheetId="12">'Progress Ranges'!$J$16</definedName>
    <definedName name="EOY_agg">'Progress Planning Tool'!$E$17</definedName>
    <definedName name="EOY_K" localSheetId="12">'Progress Ranges'!$J$17</definedName>
    <definedName name="EOY_K">'Progress Planning Tool'!$E$21</definedName>
    <definedName name="goal_1" localSheetId="12">'Progress Ranges'!#REF!</definedName>
    <definedName name="goal_1">'Progress Planning Tool'!$D$38</definedName>
    <definedName name="goal_2" localSheetId="12">'Progress Ranges'!#REF!</definedName>
    <definedName name="goal_2">'Progress Planning Tool'!$D$39</definedName>
    <definedName name="goal_3" localSheetId="12">'Progress Ranges'!#REF!</definedName>
    <definedName name="goal_3">'Progress Planning Tool'!$D$40</definedName>
    <definedName name="goal_4" localSheetId="12">'Progress Ranges'!#REF!</definedName>
    <definedName name="goal_4">'Progress Planning Tool'!$D$41</definedName>
    <definedName name="goal_5" localSheetId="12">'Progress Ranges'!#REF!</definedName>
    <definedName name="goal_5">'Progress Planning Tool'!$D$42</definedName>
    <definedName name="goal_6" localSheetId="1">'[1]Progress Planning Tool'!#REF!</definedName>
    <definedName name="goal_6" localSheetId="19">'[1]Progress Planning Tool'!#REF!</definedName>
    <definedName name="goal_6" localSheetId="3">'[1]Progress Planning Tool'!#REF!</definedName>
    <definedName name="goal_6" localSheetId="5">'[1]Progress Planning Tool'!#REF!</definedName>
    <definedName name="goal_6" localSheetId="7">'[1]Progress Planning Tool'!#REF!</definedName>
    <definedName name="goal_6" localSheetId="10">'[1]Progress Planning Tool'!#REF!</definedName>
    <definedName name="goal_6" localSheetId="23">'[1]Progress Planning Tool'!#REF!</definedName>
    <definedName name="goal_6" localSheetId="15">'[1]Progress Planning Tool'!#REF!</definedName>
    <definedName name="goal_6" localSheetId="13">'[1]Progress Planning Tool'!#REF!</definedName>
    <definedName name="goal_6" localSheetId="21">'[1]Progress Planning Tool'!#REF!</definedName>
    <definedName name="goal_6" localSheetId="12">'Progress Ranges'!#REF!</definedName>
    <definedName name="goal_6">'[1]Progress Planning Tool'!#REF!</definedName>
    <definedName name="goal_agg" localSheetId="12">'Progress Ranges'!#REF!</definedName>
    <definedName name="goal_agg">'Progress Planning Tool'!$D$33</definedName>
    <definedName name="goal_BOY_1" localSheetId="12">'Progress Ranges'!#REF!</definedName>
    <definedName name="goal_BOY_1">'Progress Planning Tool'!$E$38</definedName>
    <definedName name="goal_BOY_2" localSheetId="12">'Progress Ranges'!#REF!</definedName>
    <definedName name="goal_BOY_2">'Progress Planning Tool'!$E$39</definedName>
    <definedName name="goal_BOY_3" localSheetId="12">'Progress Ranges'!#REF!</definedName>
    <definedName name="goal_BOY_3">'Progress Planning Tool'!$E$40</definedName>
    <definedName name="goal_BOY_4" localSheetId="12">'Progress Ranges'!#REF!</definedName>
    <definedName name="goal_BOY_4">'Progress Planning Tool'!$E$41</definedName>
    <definedName name="goal_BOY_5" localSheetId="12">'Progress Ranges'!#REF!</definedName>
    <definedName name="goal_BOY_5">'Progress Planning Tool'!$E$42</definedName>
    <definedName name="goal_BOY_6" localSheetId="1">'[1]Progress Planning Tool'!#REF!</definedName>
    <definedName name="goal_BOY_6" localSheetId="19">'[1]Progress Planning Tool'!#REF!</definedName>
    <definedName name="goal_BOY_6" localSheetId="3">'[1]Progress Planning Tool'!#REF!</definedName>
    <definedName name="goal_BOY_6" localSheetId="5">'[1]Progress Planning Tool'!#REF!</definedName>
    <definedName name="goal_BOY_6" localSheetId="7">'[1]Progress Planning Tool'!#REF!</definedName>
    <definedName name="goal_BOY_6" localSheetId="10">'[1]Progress Planning Tool'!#REF!</definedName>
    <definedName name="goal_BOY_6" localSheetId="23">'[1]Progress Planning Tool'!#REF!</definedName>
    <definedName name="goal_BOY_6" localSheetId="15">'[1]Progress Planning Tool'!#REF!</definedName>
    <definedName name="goal_BOY_6" localSheetId="13">'[1]Progress Planning Tool'!#REF!</definedName>
    <definedName name="goal_BOY_6" localSheetId="21">'[1]Progress Planning Tool'!#REF!</definedName>
    <definedName name="goal_BOY_6" localSheetId="12">'Progress Ranges'!#REF!</definedName>
    <definedName name="goal_BOY_6">'[1]Progress Planning Tool'!#REF!</definedName>
    <definedName name="goal_BOY_agg" localSheetId="12">'Progress Ranges'!#REF!</definedName>
    <definedName name="goal_BOY_agg">'Progress Planning Tool'!$E$33</definedName>
    <definedName name="goal_BOY_K" localSheetId="12">'Progress Ranges'!#REF!</definedName>
    <definedName name="goal_BOY_K">'Progress Planning Tool'!$E$37</definedName>
    <definedName name="goal_K" localSheetId="12">'Progress Ranges'!#REF!</definedName>
    <definedName name="goal_K">'Progress Planning Tool'!$D$37</definedName>
    <definedName name="_xlnm.Print_Area" localSheetId="0">'Progress Planning Tool'!$B$1:$H$45</definedName>
    <definedName name="_xlnm.Print_Area" localSheetId="12">'Progress Ranges'!$B$1:$N$29</definedName>
    <definedName name="ranges_tab">VLOOKUP(CONCATENATE('Progress Ranges'!$G$12,'Progress Ranges'!$D$12),'tabs lookup'!$A$1:$B$26,2,FALSE)</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B22" i="39" l="1"/>
  <c r="B19" i="70" l="1"/>
  <c r="C19" i="70" s="1"/>
  <c r="B26" i="70" s="1"/>
  <c r="B18" i="70"/>
  <c r="C18" i="70" s="1"/>
  <c r="B17" i="70"/>
  <c r="C17" i="70" s="1"/>
  <c r="B22" i="70" s="1"/>
  <c r="B19" i="69"/>
  <c r="C19" i="69" s="1"/>
  <c r="B26" i="69" s="1"/>
  <c r="B18" i="69"/>
  <c r="C18" i="69" s="1"/>
  <c r="B17" i="69"/>
  <c r="C17" i="69" s="1"/>
  <c r="B22" i="69" s="1"/>
  <c r="B19" i="68"/>
  <c r="C19" i="68" s="1"/>
  <c r="B26" i="68" s="1"/>
  <c r="B18" i="68"/>
  <c r="C18" i="68" s="1"/>
  <c r="B17" i="68"/>
  <c r="C17" i="68" s="1"/>
  <c r="B22" i="68" s="1"/>
  <c r="B19" i="67"/>
  <c r="C19" i="67" s="1"/>
  <c r="B26" i="67" s="1"/>
  <c r="B18" i="67"/>
  <c r="C18" i="67" s="1"/>
  <c r="B17" i="67"/>
  <c r="C17" i="67" s="1"/>
  <c r="B22" i="67" s="1"/>
  <c r="B19" i="66"/>
  <c r="C19" i="66" s="1"/>
  <c r="B26" i="66" s="1"/>
  <c r="B18" i="66"/>
  <c r="C18" i="66" s="1"/>
  <c r="B17" i="66"/>
  <c r="C17" i="66" s="1"/>
  <c r="B22" i="66" s="1"/>
  <c r="B19" i="64"/>
  <c r="C19" i="64" s="1"/>
  <c r="B26" i="64" s="1"/>
  <c r="B18" i="64"/>
  <c r="C18" i="64" s="1"/>
  <c r="B17" i="64"/>
  <c r="C17" i="64" s="1"/>
  <c r="B22" i="64" s="1"/>
  <c r="B19" i="63"/>
  <c r="C19" i="63" s="1"/>
  <c r="B26" i="63" s="1"/>
  <c r="B18" i="63"/>
  <c r="C18" i="63" s="1"/>
  <c r="B17" i="63"/>
  <c r="C17" i="63" s="1"/>
  <c r="B22" i="63" s="1"/>
  <c r="B19" i="62"/>
  <c r="C19" i="62" s="1"/>
  <c r="B26" i="62" s="1"/>
  <c r="B18" i="62"/>
  <c r="C18" i="62" s="1"/>
  <c r="B17" i="62"/>
  <c r="C17" i="62" s="1"/>
  <c r="B22" i="62" s="1"/>
  <c r="B19" i="61"/>
  <c r="C19" i="61" s="1"/>
  <c r="B26" i="61" s="1"/>
  <c r="B18" i="61"/>
  <c r="C18" i="61" s="1"/>
  <c r="B17" i="61"/>
  <c r="C17" i="61" s="1"/>
  <c r="B22" i="61" s="1"/>
  <c r="B19" i="60"/>
  <c r="C19" i="60" s="1"/>
  <c r="B26" i="60" s="1"/>
  <c r="B18" i="60"/>
  <c r="C18" i="60" s="1"/>
  <c r="B17" i="60"/>
  <c r="C17" i="60" s="1"/>
  <c r="B22" i="60" s="1"/>
  <c r="F17" i="21"/>
  <c r="F27" i="70" l="1"/>
  <c r="H26" i="70"/>
  <c r="D26" i="70"/>
  <c r="H27" i="70"/>
  <c r="D27" i="70"/>
  <c r="E27" i="70"/>
  <c r="G26" i="70"/>
  <c r="C26" i="70"/>
  <c r="F26" i="70"/>
  <c r="G27" i="70"/>
  <c r="C27" i="70"/>
  <c r="E26" i="70"/>
  <c r="C28" i="70" s="1"/>
  <c r="H22" i="70"/>
  <c r="D22" i="70"/>
  <c r="E22" i="70"/>
  <c r="G22" i="70"/>
  <c r="C22" i="70"/>
  <c r="F22" i="70"/>
  <c r="F27" i="69"/>
  <c r="H26" i="69"/>
  <c r="D26" i="69"/>
  <c r="G27" i="69"/>
  <c r="E26" i="69"/>
  <c r="C28" i="69" s="1"/>
  <c r="E27" i="69"/>
  <c r="G26" i="69"/>
  <c r="C26" i="69"/>
  <c r="H27" i="69"/>
  <c r="D27" i="69"/>
  <c r="B29" i="69" s="1"/>
  <c r="F26" i="69"/>
  <c r="C27" i="69"/>
  <c r="H22" i="69"/>
  <c r="D22" i="69"/>
  <c r="G22" i="69"/>
  <c r="C22" i="69"/>
  <c r="F22" i="69"/>
  <c r="E22" i="69"/>
  <c r="F27" i="68"/>
  <c r="H26" i="68"/>
  <c r="D26" i="68"/>
  <c r="E27" i="68"/>
  <c r="C29" i="68" s="1"/>
  <c r="G26" i="68"/>
  <c r="C26" i="68"/>
  <c r="H27" i="68"/>
  <c r="D27" i="68"/>
  <c r="B29" i="68" s="1"/>
  <c r="F26" i="68"/>
  <c r="G27" i="68"/>
  <c r="C27" i="68"/>
  <c r="E26" i="68"/>
  <c r="C28" i="68" s="1"/>
  <c r="H22" i="68"/>
  <c r="D22" i="68"/>
  <c r="E22" i="68"/>
  <c r="G22" i="68"/>
  <c r="C22" i="68"/>
  <c r="F22" i="68"/>
  <c r="F27" i="67"/>
  <c r="H26" i="67"/>
  <c r="D26" i="67"/>
  <c r="H27" i="67"/>
  <c r="D27" i="67"/>
  <c r="F26" i="67"/>
  <c r="G27" i="67"/>
  <c r="C27" i="67"/>
  <c r="E26" i="67"/>
  <c r="E27" i="67"/>
  <c r="C29" i="67" s="1"/>
  <c r="G26" i="67"/>
  <c r="C26" i="67"/>
  <c r="H22" i="67"/>
  <c r="D22" i="67"/>
  <c r="G22" i="67"/>
  <c r="C22" i="67"/>
  <c r="F22" i="67"/>
  <c r="E22" i="67"/>
  <c r="F27" i="66"/>
  <c r="H26" i="66"/>
  <c r="D26" i="66"/>
  <c r="E27" i="66"/>
  <c r="G26" i="66"/>
  <c r="C26" i="66"/>
  <c r="H27" i="66"/>
  <c r="D27" i="66"/>
  <c r="F26" i="66"/>
  <c r="G27" i="66"/>
  <c r="C27" i="66"/>
  <c r="E26" i="66"/>
  <c r="B28" i="66" s="1"/>
  <c r="H22" i="66"/>
  <c r="D22" i="66"/>
  <c r="E22" i="66"/>
  <c r="G22" i="66"/>
  <c r="C22" i="66"/>
  <c r="F22" i="66"/>
  <c r="F27" i="64"/>
  <c r="C29" i="64" s="1"/>
  <c r="H26" i="64"/>
  <c r="D26" i="64"/>
  <c r="E27" i="64"/>
  <c r="B29" i="64" s="1"/>
  <c r="G26" i="64"/>
  <c r="C26" i="64"/>
  <c r="H27" i="64"/>
  <c r="D27" i="64"/>
  <c r="F26" i="64"/>
  <c r="C28" i="64" s="1"/>
  <c r="G27" i="64"/>
  <c r="C27" i="64"/>
  <c r="E26" i="64"/>
  <c r="B28" i="64" s="1"/>
  <c r="H22" i="64"/>
  <c r="D22" i="64"/>
  <c r="E22" i="64"/>
  <c r="G22" i="64"/>
  <c r="C22" i="64"/>
  <c r="F22" i="64"/>
  <c r="F27" i="63"/>
  <c r="H26" i="63"/>
  <c r="D26" i="63"/>
  <c r="F26" i="63"/>
  <c r="C28" i="63" s="1"/>
  <c r="E27" i="63"/>
  <c r="G26" i="63"/>
  <c r="C26" i="63"/>
  <c r="H27" i="63"/>
  <c r="D27" i="63"/>
  <c r="G27" i="63"/>
  <c r="C27" i="63"/>
  <c r="E26" i="63"/>
  <c r="B28" i="63" s="1"/>
  <c r="H22" i="63"/>
  <c r="D22" i="63"/>
  <c r="F22" i="63"/>
  <c r="G22" i="63"/>
  <c r="C22" i="63"/>
  <c r="E22" i="63"/>
  <c r="F27" i="62"/>
  <c r="H26" i="62"/>
  <c r="D26" i="62"/>
  <c r="E27" i="62"/>
  <c r="G26" i="62"/>
  <c r="C26" i="62"/>
  <c r="H27" i="62"/>
  <c r="D27" i="62"/>
  <c r="B29" i="62" s="1"/>
  <c r="F26" i="62"/>
  <c r="E26" i="62"/>
  <c r="C28" i="62" s="1"/>
  <c r="G27" i="62"/>
  <c r="C27" i="62"/>
  <c r="H22" i="62"/>
  <c r="D22" i="62"/>
  <c r="G22" i="62"/>
  <c r="C22" i="62"/>
  <c r="F22" i="62"/>
  <c r="E22" i="62"/>
  <c r="H22" i="61"/>
  <c r="D22" i="61"/>
  <c r="G22" i="61"/>
  <c r="C22" i="61"/>
  <c r="F22" i="61"/>
  <c r="E22" i="61"/>
  <c r="F27" i="61"/>
  <c r="H26" i="61"/>
  <c r="D26" i="61"/>
  <c r="B28" i="61" s="1"/>
  <c r="E27" i="61"/>
  <c r="C29" i="61" s="1"/>
  <c r="G26" i="61"/>
  <c r="C26" i="61"/>
  <c r="H27" i="61"/>
  <c r="D27" i="61"/>
  <c r="B29" i="61" s="1"/>
  <c r="F26" i="61"/>
  <c r="G27" i="61"/>
  <c r="C27" i="61"/>
  <c r="E26" i="61"/>
  <c r="C28" i="61" s="1"/>
  <c r="H22" i="60"/>
  <c r="D22" i="60"/>
  <c r="G22" i="60"/>
  <c r="C22" i="60"/>
  <c r="F22" i="60"/>
  <c r="E22" i="60"/>
  <c r="F27" i="60"/>
  <c r="H26" i="60"/>
  <c r="D26" i="60"/>
  <c r="E27" i="60"/>
  <c r="C29" i="60" s="1"/>
  <c r="G26" i="60"/>
  <c r="C26" i="60"/>
  <c r="H27" i="60"/>
  <c r="D27" i="60"/>
  <c r="B29" i="60" s="1"/>
  <c r="F26" i="60"/>
  <c r="G27" i="60"/>
  <c r="C27" i="60"/>
  <c r="E26" i="60"/>
  <c r="C28" i="60" s="1"/>
  <c r="D19" i="45"/>
  <c r="J21" i="45"/>
  <c r="L21" i="45"/>
  <c r="F21" i="45"/>
  <c r="D20" i="45"/>
  <c r="E17" i="45"/>
  <c r="H18" i="45"/>
  <c r="E25" i="45"/>
  <c r="H22" i="45"/>
  <c r="L18" i="45"/>
  <c r="E23" i="45"/>
  <c r="M18" i="45"/>
  <c r="L16" i="45"/>
  <c r="J17" i="45"/>
  <c r="G23" i="45"/>
  <c r="H21" i="45"/>
  <c r="J20" i="45"/>
  <c r="F19" i="45"/>
  <c r="I20" i="45"/>
  <c r="K25" i="45"/>
  <c r="F18" i="45"/>
  <c r="J19" i="45"/>
  <c r="C20" i="45"/>
  <c r="H25" i="45"/>
  <c r="D17" i="45"/>
  <c r="D24" i="45"/>
  <c r="G20" i="45"/>
  <c r="L25" i="45"/>
  <c r="I18" i="45"/>
  <c r="K24" i="45"/>
  <c r="G25" i="45"/>
  <c r="G17" i="45"/>
  <c r="J25" i="45"/>
  <c r="H26" i="45"/>
  <c r="J26" i="45"/>
  <c r="M17" i="45"/>
  <c r="F24" i="45"/>
  <c r="L22" i="45"/>
  <c r="L20" i="45"/>
  <c r="I23" i="45"/>
  <c r="C17" i="45"/>
  <c r="G18" i="45"/>
  <c r="C18" i="45"/>
  <c r="F16" i="45"/>
  <c r="I25" i="45"/>
  <c r="M16" i="45"/>
  <c r="J24" i="45"/>
  <c r="K16" i="45"/>
  <c r="M19" i="45"/>
  <c r="G26" i="45"/>
  <c r="H24" i="45"/>
  <c r="C26" i="45"/>
  <c r="E21" i="45"/>
  <c r="K19" i="45"/>
  <c r="L26" i="45"/>
  <c r="I21" i="45"/>
  <c r="D23" i="45"/>
  <c r="L19" i="45"/>
  <c r="F23" i="45"/>
  <c r="M21" i="45"/>
  <c r="G19" i="45"/>
  <c r="F25" i="45"/>
  <c r="L17" i="45"/>
  <c r="I22" i="45"/>
  <c r="D18" i="45"/>
  <c r="K23" i="45"/>
  <c r="I16" i="45"/>
  <c r="F26" i="45"/>
  <c r="L24" i="45"/>
  <c r="C25" i="45"/>
  <c r="I19" i="45"/>
  <c r="J23" i="45"/>
  <c r="H20" i="45"/>
  <c r="G24" i="45"/>
  <c r="E20" i="45"/>
  <c r="F22" i="45"/>
  <c r="K18" i="45"/>
  <c r="K26" i="45"/>
  <c r="K22" i="45"/>
  <c r="E22" i="45"/>
  <c r="K21" i="45"/>
  <c r="E26" i="45"/>
  <c r="M26" i="45"/>
  <c r="M24" i="45"/>
  <c r="H16" i="45"/>
  <c r="L23" i="45"/>
  <c r="C16" i="45"/>
  <c r="G16" i="45"/>
  <c r="H23" i="45"/>
  <c r="H19" i="45"/>
  <c r="C23" i="45"/>
  <c r="M20" i="45"/>
  <c r="F17" i="45"/>
  <c r="D26" i="45"/>
  <c r="E16" i="45"/>
  <c r="M25" i="45"/>
  <c r="K20" i="45"/>
  <c r="K17" i="45"/>
  <c r="I24" i="45"/>
  <c r="H17" i="45"/>
  <c r="J16" i="45"/>
  <c r="I17" i="45"/>
  <c r="E24" i="45"/>
  <c r="C21" i="45"/>
  <c r="C22" i="45"/>
  <c r="D25" i="45"/>
  <c r="M22" i="45"/>
  <c r="D22" i="45"/>
  <c r="F20" i="45"/>
  <c r="E19" i="45"/>
  <c r="G21" i="45"/>
  <c r="D21" i="45"/>
  <c r="J22" i="45"/>
  <c r="J18" i="45"/>
  <c r="I26" i="45"/>
  <c r="C19" i="45"/>
  <c r="E18" i="45"/>
  <c r="D16" i="45"/>
  <c r="C24" i="45"/>
  <c r="G22" i="45"/>
  <c r="M23" i="45"/>
  <c r="B29" i="63" l="1"/>
  <c r="C29" i="63"/>
  <c r="C29" i="62"/>
  <c r="D29" i="62" s="1"/>
  <c r="B28" i="62"/>
  <c r="D28" i="62" s="1"/>
  <c r="C29" i="69"/>
  <c r="D29" i="69" s="1"/>
  <c r="C29" i="70"/>
  <c r="B29" i="70"/>
  <c r="B29" i="67"/>
  <c r="D29" i="67" s="1"/>
  <c r="C28" i="67"/>
  <c r="B28" i="68"/>
  <c r="D28" i="68" s="1"/>
  <c r="B28" i="70"/>
  <c r="D28" i="70" s="1"/>
  <c r="B28" i="67"/>
  <c r="B28" i="69"/>
  <c r="D28" i="69" s="1"/>
  <c r="B29" i="66"/>
  <c r="C28" i="66"/>
  <c r="D28" i="66" s="1"/>
  <c r="C29" i="66"/>
  <c r="B28" i="60"/>
  <c r="D28" i="60" s="1"/>
  <c r="B23" i="70"/>
  <c r="B23" i="69"/>
  <c r="D29" i="68"/>
  <c r="B23" i="67"/>
  <c r="B23" i="68"/>
  <c r="B23" i="66"/>
  <c r="F26" i="21" s="1"/>
  <c r="D28" i="64"/>
  <c r="D29" i="64"/>
  <c r="D28" i="63"/>
  <c r="D29" i="60"/>
  <c r="B23" i="64"/>
  <c r="F25" i="21" s="1"/>
  <c r="B23" i="63"/>
  <c r="F24" i="21" s="1"/>
  <c r="B23" i="62"/>
  <c r="F22" i="21" s="1"/>
  <c r="D29" i="61"/>
  <c r="D28" i="61"/>
  <c r="B23" i="61"/>
  <c r="F23" i="21" s="1"/>
  <c r="B23" i="60"/>
  <c r="F21" i="21" s="1"/>
  <c r="D29" i="63" l="1"/>
  <c r="D29" i="70"/>
  <c r="D28" i="67"/>
  <c r="D29" i="66"/>
  <c r="B19" i="43"/>
  <c r="C19" i="43" s="1"/>
  <c r="B26" i="43" s="1"/>
  <c r="B18" i="43"/>
  <c r="C18" i="43" s="1"/>
  <c r="B17" i="43"/>
  <c r="C17" i="43" s="1"/>
  <c r="B22" i="43" s="1"/>
  <c r="B19" i="42"/>
  <c r="C19" i="42" s="1"/>
  <c r="B26" i="42" s="1"/>
  <c r="B18" i="42"/>
  <c r="C18" i="42" s="1"/>
  <c r="B17" i="42"/>
  <c r="C17" i="42" s="1"/>
  <c r="B22" i="42" s="1"/>
  <c r="G27" i="43" l="1"/>
  <c r="C27" i="43"/>
  <c r="E26" i="43"/>
  <c r="F27" i="43"/>
  <c r="H26" i="43"/>
  <c r="D26" i="43"/>
  <c r="E27" i="43"/>
  <c r="G26" i="43"/>
  <c r="C26" i="43"/>
  <c r="H27" i="43"/>
  <c r="D27" i="43"/>
  <c r="F26" i="43"/>
  <c r="F22" i="43"/>
  <c r="E22" i="43"/>
  <c r="H22" i="43"/>
  <c r="D22" i="43"/>
  <c r="G22" i="43"/>
  <c r="C22" i="43"/>
  <c r="H22" i="42"/>
  <c r="D22" i="42"/>
  <c r="F22" i="42"/>
  <c r="G22" i="42"/>
  <c r="C22" i="42"/>
  <c r="E22" i="42"/>
  <c r="F27" i="42"/>
  <c r="H26" i="42"/>
  <c r="D26" i="42"/>
  <c r="H27" i="42"/>
  <c r="E27" i="42"/>
  <c r="G26" i="42"/>
  <c r="C26" i="42"/>
  <c r="D27" i="42"/>
  <c r="F26" i="42"/>
  <c r="G27" i="42"/>
  <c r="C27" i="42"/>
  <c r="E26" i="42"/>
  <c r="B19" i="40"/>
  <c r="C19" i="40" s="1"/>
  <c r="B26" i="40" s="1"/>
  <c r="B18" i="40"/>
  <c r="C18" i="40" s="1"/>
  <c r="B17" i="40"/>
  <c r="C17" i="40" s="1"/>
  <c r="B22" i="40" s="1"/>
  <c r="B19" i="39"/>
  <c r="C19" i="39" s="1"/>
  <c r="B26" i="39" s="1"/>
  <c r="B18" i="39"/>
  <c r="C18" i="39" s="1"/>
  <c r="B17" i="39"/>
  <c r="C17" i="39" s="1"/>
  <c r="C29" i="43" l="1"/>
  <c r="C28" i="43"/>
  <c r="B29" i="43"/>
  <c r="B28" i="43"/>
  <c r="C29" i="42"/>
  <c r="B29" i="42"/>
  <c r="B28" i="42"/>
  <c r="C28" i="42"/>
  <c r="B23" i="43"/>
  <c r="B23" i="42"/>
  <c r="H22" i="40"/>
  <c r="D22" i="40"/>
  <c r="G22" i="40"/>
  <c r="C22" i="40"/>
  <c r="F22" i="40"/>
  <c r="E22" i="40"/>
  <c r="F27" i="40"/>
  <c r="H26" i="40"/>
  <c r="D26" i="40"/>
  <c r="E27" i="40"/>
  <c r="G26" i="40"/>
  <c r="C26" i="40"/>
  <c r="H27" i="40"/>
  <c r="D27" i="40"/>
  <c r="F26" i="40"/>
  <c r="G27" i="40"/>
  <c r="C27" i="40"/>
  <c r="E26" i="40"/>
  <c r="F27" i="39"/>
  <c r="H26" i="39"/>
  <c r="D26" i="39"/>
  <c r="E27" i="39"/>
  <c r="G26" i="39"/>
  <c r="C26" i="39"/>
  <c r="H27" i="39"/>
  <c r="D27" i="39"/>
  <c r="F26" i="39"/>
  <c r="G27" i="39"/>
  <c r="C27" i="39"/>
  <c r="E26" i="39"/>
  <c r="H22" i="39"/>
  <c r="D22" i="39"/>
  <c r="G22" i="39"/>
  <c r="C22" i="39"/>
  <c r="F22" i="39"/>
  <c r="E22" i="39"/>
  <c r="D29" i="43" l="1"/>
  <c r="F42" i="21" s="1"/>
  <c r="D28" i="43"/>
  <c r="G42" i="21" s="1"/>
  <c r="D29" i="42"/>
  <c r="F41" i="21" s="1"/>
  <c r="D28" i="42"/>
  <c r="G41" i="21" s="1"/>
  <c r="C29" i="39"/>
  <c r="C29" i="40"/>
  <c r="B29" i="39"/>
  <c r="B29" i="40"/>
  <c r="C28" i="40"/>
  <c r="B28" i="39"/>
  <c r="B28" i="40"/>
  <c r="C28" i="39"/>
  <c r="B23" i="40"/>
  <c r="B23" i="39"/>
  <c r="D29" i="39" l="1"/>
  <c r="D29" i="40"/>
  <c r="D28" i="39"/>
  <c r="D28" i="40"/>
  <c r="B19" i="38"/>
  <c r="C19" i="38" s="1"/>
  <c r="B26" i="38" s="1"/>
  <c r="B18" i="38"/>
  <c r="C18" i="38" s="1"/>
  <c r="B17" i="38"/>
  <c r="C17" i="38" s="1"/>
  <c r="B22" i="38" s="1"/>
  <c r="H22" i="38" l="1"/>
  <c r="D22" i="38"/>
  <c r="E22" i="38"/>
  <c r="G22" i="38"/>
  <c r="C22" i="38"/>
  <c r="F22" i="38"/>
  <c r="F27" i="38"/>
  <c r="H26" i="38"/>
  <c r="D26" i="38"/>
  <c r="H27" i="38"/>
  <c r="E27" i="38"/>
  <c r="G26" i="38"/>
  <c r="C26" i="38"/>
  <c r="D27" i="38"/>
  <c r="F26" i="38"/>
  <c r="G27" i="38"/>
  <c r="C27" i="38"/>
  <c r="E26" i="38"/>
  <c r="B28" i="38" l="1"/>
  <c r="B29" i="38"/>
  <c r="C28" i="38"/>
  <c r="C29" i="38"/>
  <c r="B23" i="38"/>
  <c r="D28" i="38" l="1"/>
  <c r="D29" i="38"/>
  <c r="B19" i="34"/>
  <c r="C19" i="34" s="1"/>
  <c r="B18" i="34"/>
  <c r="C18" i="34" s="1"/>
  <c r="B17" i="34"/>
  <c r="C17" i="34" s="1"/>
  <c r="B19" i="33"/>
  <c r="C19" i="33" s="1"/>
  <c r="B26" i="33" s="1"/>
  <c r="B18" i="33"/>
  <c r="C18" i="33" s="1"/>
  <c r="B17" i="33"/>
  <c r="C17" i="33" s="1"/>
  <c r="B22" i="33" s="1"/>
  <c r="B19" i="35"/>
  <c r="C19" i="35" s="1"/>
  <c r="B26" i="35" s="1"/>
  <c r="B18" i="35"/>
  <c r="C18" i="35" s="1"/>
  <c r="B17" i="35"/>
  <c r="C17" i="35" s="1"/>
  <c r="B22" i="35" s="1"/>
  <c r="B19" i="36"/>
  <c r="C19" i="36" s="1"/>
  <c r="B26" i="36" s="1"/>
  <c r="B18" i="36"/>
  <c r="C18" i="36" s="1"/>
  <c r="B17" i="36"/>
  <c r="C17" i="36" s="1"/>
  <c r="B22" i="36" s="1"/>
  <c r="B19" i="22"/>
  <c r="C19" i="22" s="1"/>
  <c r="B18" i="22"/>
  <c r="C18" i="22" s="1"/>
  <c r="B17" i="22"/>
  <c r="C17" i="22" s="1"/>
  <c r="B22" i="22" l="1"/>
  <c r="H27" i="35" l="1"/>
  <c r="E22" i="35"/>
  <c r="B22" i="34"/>
  <c r="E22" i="33"/>
  <c r="H27" i="36"/>
  <c r="F22" i="36"/>
  <c r="B26" i="34"/>
  <c r="B26" i="22"/>
  <c r="C26" i="22" s="1"/>
  <c r="H22" i="22"/>
  <c r="C22" i="36" l="1"/>
  <c r="G22" i="36"/>
  <c r="C26" i="36"/>
  <c r="G26" i="36"/>
  <c r="E27" i="36"/>
  <c r="D22" i="36"/>
  <c r="H22" i="36"/>
  <c r="D26" i="36"/>
  <c r="H26" i="36"/>
  <c r="F27" i="36"/>
  <c r="E22" i="36"/>
  <c r="E26" i="36"/>
  <c r="C27" i="36"/>
  <c r="G27" i="36"/>
  <c r="F26" i="36"/>
  <c r="D27" i="36"/>
  <c r="F22" i="35"/>
  <c r="C22" i="35"/>
  <c r="G22" i="35"/>
  <c r="C26" i="35"/>
  <c r="G26" i="35"/>
  <c r="E27" i="35"/>
  <c r="D22" i="35"/>
  <c r="H22" i="35"/>
  <c r="D26" i="35"/>
  <c r="H26" i="35"/>
  <c r="F27" i="35"/>
  <c r="E26" i="35"/>
  <c r="C27" i="35"/>
  <c r="G27" i="35"/>
  <c r="F26" i="35"/>
  <c r="D27" i="35"/>
  <c r="F22" i="34"/>
  <c r="E22" i="34"/>
  <c r="H22" i="34"/>
  <c r="D22" i="34"/>
  <c r="G22" i="34"/>
  <c r="C22" i="34"/>
  <c r="H27" i="34"/>
  <c r="D27" i="34"/>
  <c r="F26" i="34"/>
  <c r="G27" i="34"/>
  <c r="C27" i="34"/>
  <c r="E26" i="34"/>
  <c r="F27" i="34"/>
  <c r="H26" i="34"/>
  <c r="D26" i="34"/>
  <c r="E27" i="34"/>
  <c r="G26" i="34"/>
  <c r="C26" i="34"/>
  <c r="H27" i="33"/>
  <c r="D27" i="33"/>
  <c r="F26" i="33"/>
  <c r="G27" i="33"/>
  <c r="C27" i="33"/>
  <c r="E26" i="33"/>
  <c r="F27" i="33"/>
  <c r="H26" i="33"/>
  <c r="D26" i="33"/>
  <c r="E27" i="33"/>
  <c r="G26" i="33"/>
  <c r="C26" i="33"/>
  <c r="F22" i="33"/>
  <c r="C22" i="33"/>
  <c r="G22" i="33"/>
  <c r="D22" i="33"/>
  <c r="H22" i="33"/>
  <c r="E22" i="22"/>
  <c r="F22" i="22"/>
  <c r="C22" i="22"/>
  <c r="G22" i="22"/>
  <c r="D22" i="22"/>
  <c r="B23" i="36" l="1"/>
  <c r="B23" i="35"/>
  <c r="B23" i="34"/>
  <c r="B23" i="33"/>
  <c r="B23" i="22"/>
  <c r="C29" i="36"/>
  <c r="C28" i="36"/>
  <c r="B29" i="36"/>
  <c r="B28" i="36"/>
  <c r="C28" i="35"/>
  <c r="C29" i="35"/>
  <c r="B29" i="35"/>
  <c r="B28" i="35"/>
  <c r="C28" i="34"/>
  <c r="C29" i="34"/>
  <c r="B29" i="34"/>
  <c r="B28" i="34"/>
  <c r="C28" i="33"/>
  <c r="C29" i="33"/>
  <c r="B29" i="33"/>
  <c r="B28" i="33"/>
  <c r="D27" i="22"/>
  <c r="D29" i="33" l="1"/>
  <c r="F37" i="21" s="1"/>
  <c r="D29" i="34"/>
  <c r="F38" i="21" s="1"/>
  <c r="D29" i="35"/>
  <c r="F39" i="21" s="1"/>
  <c r="D29" i="36"/>
  <c r="F40" i="21" s="1"/>
  <c r="D28" i="33"/>
  <c r="G37" i="21" s="1"/>
  <c r="D28" i="34"/>
  <c r="G38" i="21" s="1"/>
  <c r="D28" i="35"/>
  <c r="G39" i="21" s="1"/>
  <c r="D28" i="36"/>
  <c r="G40" i="21" s="1"/>
  <c r="E27" i="22"/>
  <c r="G27" i="22"/>
  <c r="F27" i="22"/>
  <c r="H27" i="22"/>
  <c r="D26" i="22"/>
  <c r="F26" i="22"/>
  <c r="H26" i="22"/>
  <c r="E26" i="22"/>
  <c r="G26" i="22"/>
  <c r="C27" i="22"/>
  <c r="B28" i="22" l="1"/>
  <c r="C29" i="22"/>
  <c r="B29" i="22"/>
  <c r="C28" i="22"/>
  <c r="D29" i="22" l="1"/>
  <c r="D28" i="22"/>
  <c r="G33" i="21"/>
  <c r="F33" i="21"/>
</calcChain>
</file>

<file path=xl/sharedStrings.xml><?xml version="1.0" encoding="utf-8"?>
<sst xmlns="http://schemas.openxmlformats.org/spreadsheetml/2006/main" count="639" uniqueCount="107">
  <si>
    <t>Average Progress</t>
  </si>
  <si>
    <t>Level of Progress</t>
  </si>
  <si>
    <t>Overview of Tool:</t>
  </si>
  <si>
    <t>Benefit of Tool:</t>
  </si>
  <si>
    <t>Desired Level of Progress</t>
  </si>
  <si>
    <t>Decile</t>
  </si>
  <si>
    <t>EOY goal range:</t>
  </si>
  <si>
    <t>Deciles EOY:</t>
  </si>
  <si>
    <t>Category EOY:</t>
  </si>
  <si>
    <t>MOY goal range:</t>
  </si>
  <si>
    <t>Deciles MOY:</t>
  </si>
  <si>
    <t>EOY ranges</t>
  </si>
  <si>
    <t>MOY ranges</t>
  </si>
  <si>
    <t>Step 1</t>
  </si>
  <si>
    <t>Step 2</t>
  </si>
  <si>
    <t>Cleaned BOY</t>
  </si>
  <si>
    <t>Cleaned EOY</t>
  </si>
  <si>
    <t>Cleaned Step 2 BOY</t>
  </si>
  <si>
    <t>Below Average Progress</t>
  </si>
  <si>
    <t>Above Average Progress</t>
  </si>
  <si>
    <t>Select Grade Range</t>
  </si>
  <si>
    <t>Kindergarten</t>
  </si>
  <si>
    <t>1st Grade</t>
  </si>
  <si>
    <t>2nd Grade</t>
  </si>
  <si>
    <t>3rd Grade</t>
  </si>
  <si>
    <t>Grade</t>
  </si>
  <si>
    <t>4th Grade</t>
  </si>
  <si>
    <t>5th Grade</t>
  </si>
  <si>
    <t>Grades K-1</t>
  </si>
  <si>
    <t>Grades K-2</t>
  </si>
  <si>
    <t>Grades K-3</t>
  </si>
  <si>
    <t>Grades 1-3</t>
  </si>
  <si>
    <t>BOY % Well Below Benchmark</t>
  </si>
  <si>
    <t>EOY % Well Below Benchmark</t>
  </si>
  <si>
    <t>MOY % Well Below Benchmark Goal Range</t>
  </si>
  <si>
    <t xml:space="preserve">Amplify Progress Planning Tool for mCLASS®: DIBELS Next® </t>
  </si>
  <si>
    <t>Well Above Average Progress</t>
  </si>
  <si>
    <t>Well Below Average Progress</t>
  </si>
  <si>
    <t>Decreasing the percentage of students reading at Well Below Benchmark levels</t>
  </si>
  <si>
    <t>This tool is designed to serve two purposes for schools and their districts:</t>
  </si>
  <si>
    <t>EOY % Well          Below Benchmark Goal Range</t>
  </si>
  <si>
    <t>BOY % of students reading       Well Below Benchmark</t>
  </si>
  <si>
    <t>Click to Select</t>
  </si>
  <si>
    <r>
      <t xml:space="preserve">Welcome to the Amplify Progress Planning Tool for mCLASS®:DIBELS Next®.  This tool utilizes data from mCLASS users across the nation to provide schools and districts with a meaningful comparative perspective for their progress during the school year.  Schools that begin the year with a similar percentage of students reading </t>
    </r>
    <r>
      <rPr>
        <u/>
        <sz val="12"/>
        <color rgb="FFFF0000"/>
        <rFont val="Calibri"/>
        <family val="2"/>
        <scheme val="minor"/>
      </rPr>
      <t>Well Below Benchmark</t>
    </r>
    <r>
      <rPr>
        <sz val="12"/>
        <color rgb="FF000000"/>
        <rFont val="Calibri"/>
        <family val="2"/>
        <scheme val="minor"/>
      </rPr>
      <t xml:space="preserve"> are grouped as a cohort, which is then divided into five groups (quintiles) by ranking the schools based on their students' performance at the end of the year. The progress made by schools in each of these groups has been characterized as Well Above Average, Above Average, Average, Below Average, or Well Below Average.</t>
    </r>
  </si>
  <si>
    <r>
      <t xml:space="preserve">This section of the Amplify Progress Planning Tool allows a user to view the progress ranges directly instead of having a category of progress returned automatically. The chart allows a user to identify a cohort of similarly performing schools based on the percent of students reading </t>
    </r>
    <r>
      <rPr>
        <u/>
        <sz val="12"/>
        <color rgb="FFFF0000"/>
        <rFont val="Calibri"/>
        <family val="2"/>
        <scheme val="minor"/>
      </rPr>
      <t>Well Below Benchmark</t>
    </r>
    <r>
      <rPr>
        <sz val="12"/>
        <color rgb="FF000000"/>
        <rFont val="Calibri"/>
        <family val="2"/>
        <scheme val="minor"/>
      </rPr>
      <t xml:space="preserve">  at BOY, and then identify where they rank within that cohort based on their students' performance at the end of the year.</t>
    </r>
  </si>
  <si>
    <t>Beginning 
of Year</t>
  </si>
  <si>
    <t>Select School Year</t>
  </si>
  <si>
    <t>Middle of Year % Well Below Benchmark</t>
  </si>
  <si>
    <t>End of Year % Well Below Benchmark</t>
  </si>
  <si>
    <t>2018-19Grades K-2</t>
  </si>
  <si>
    <t>1819_K2</t>
  </si>
  <si>
    <t>1819_K3</t>
  </si>
  <si>
    <t>1819_13</t>
  </si>
  <si>
    <t>1819_K1</t>
  </si>
  <si>
    <t>1819_K</t>
  </si>
  <si>
    <t>1819_1</t>
  </si>
  <si>
    <t>1819_2</t>
  </si>
  <si>
    <t>1819_3</t>
  </si>
  <si>
    <t>1819_4</t>
  </si>
  <si>
    <t>2018-19Grades K-3</t>
  </si>
  <si>
    <t>2018-19Grades 1-3</t>
  </si>
  <si>
    <t>2018-19Grades K-1</t>
  </si>
  <si>
    <t>2018-19Kindergarten</t>
  </si>
  <si>
    <t>2018-191st Grade</t>
  </si>
  <si>
    <t>2018-192nd Grade</t>
  </si>
  <si>
    <t>2018-193rd Grade</t>
  </si>
  <si>
    <t>2018-194th Grade</t>
  </si>
  <si>
    <t>2018-195th Grade</t>
  </si>
  <si>
    <t>1819_5</t>
  </si>
  <si>
    <t>2018-19</t>
  </si>
  <si>
    <t>2.  To facilitate realistic goal setting for the 2019-20 School Year.  For example, if your school desires to perform better than your peers during this upcoming school year, what percentage of students will need to be scoring Well Below Benchmark at the Middle of Year and End of Year administrations?</t>
  </si>
  <si>
    <t>Step 2: Set progress goals for 2019-20</t>
  </si>
  <si>
    <t>Select the level of progress that your school would like to make in the 2019-20 School Year (Average, Above Average, or Well Above Average).  Then, enter the percentage of students that scored Well Below Benchmark during your BOY administration (the grey highlighted cells).  If you have not yet administered BOY for this year, you can enter the data from last year for now, and update your   goal once you have the data for the current year.</t>
  </si>
  <si>
    <t>2019-20 Goal Setting - All Grades</t>
  </si>
  <si>
    <t>2019-20 Goal Setting - Individual Grades</t>
  </si>
  <si>
    <t>1.  To provide context for your school's performance during the 2018-19 School Year (e.g., was the progress that your school made typical/average - or was it below/above average?).</t>
  </si>
  <si>
    <t>Step 1: Evaluate your progress for 2018-19</t>
  </si>
  <si>
    <t>Enter the percentage of students that scored Well Below Benchmark for the Beginning of Year (BOY) and End of Year (EOY) administrations during the 2018-19 School Year (the grey highlighted cells).  The chart will then display the category of progress associated with your school's results.  Please note that the tool permits you to evaluate progress for the entire school (for all assessed grades at once) as well as on a specific grade-by-grade basis that should be especially helpful to teachers when evaluating their results for the year.</t>
  </si>
  <si>
    <t>2018-19 BOY to EOY Progress - All Grades</t>
  </si>
  <si>
    <t>2018-19 BOY to EOY Progress - Individual Grades</t>
  </si>
  <si>
    <t>To set progress goals for 2019-20:</t>
  </si>
  <si>
    <t>1. Select the desired range of grades from the first drop down menu, and "2019-20" from the second drop down menu (click the grey cells below)
2. Find the row in the first column that corresponds to the percent of students scoring Well Below Benchmark at BOY 2019-20; this row indentifies your cohort of similarly scoring schools for 2019-20
3. Choose the column that corresponds to your desired category of progress to set goals for MOY and EOY</t>
  </si>
  <si>
    <t>To evaluate 2018-19 school progress:</t>
  </si>
  <si>
    <t>1. Select the desired range of grades from the first drop down menu, and "2018-19" from the second drop down menu (click the grey cells below)
2. Find the row in the first column that corresponds to the percent of students scoring Well Below Benchmark at BOY 2018-19
3. Find the column within this row corresponding to the percent of students scoring Well Below Benchmark at EOY 2018-19
4. This column indicates your category of progress in 2018-19. To evaluate what it would have taken to be in other categories of progress, look at the ranges for other columns within your row.</t>
  </si>
  <si>
    <t>2019-20</t>
  </si>
  <si>
    <t>2019-20Grades K-2</t>
  </si>
  <si>
    <t>2019-20Grades K-3</t>
  </si>
  <si>
    <t>2019-20Grades 1-3</t>
  </si>
  <si>
    <t>2019-20Grades K-1</t>
  </si>
  <si>
    <t>2019-20Kindergarten</t>
  </si>
  <si>
    <t>2019-201st Grade</t>
  </si>
  <si>
    <t>2019-202nd Grade</t>
  </si>
  <si>
    <t>2019-203rd Grade</t>
  </si>
  <si>
    <t>2019-204th Grade</t>
  </si>
  <si>
    <t>2019-205th Grade</t>
  </si>
  <si>
    <t>1920_K2</t>
  </si>
  <si>
    <t>1920_K3</t>
  </si>
  <si>
    <t>1920_13</t>
  </si>
  <si>
    <t>1920_K1</t>
  </si>
  <si>
    <t>1920_K</t>
  </si>
  <si>
    <t>1920_1</t>
  </si>
  <si>
    <t>1920_2</t>
  </si>
  <si>
    <t>1920_3</t>
  </si>
  <si>
    <t>1920_4</t>
  </si>
  <si>
    <t>1920_5</t>
  </si>
  <si>
    <t>EOY % Well Below Benchmark Goal Range</t>
  </si>
  <si>
    <t>If you have any questions please call Amplify Pedagogical Support at 1 800 823-1969.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</si>
</sst>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
      <b/>
      <sz val="12"/>
      <color rgb="FF000000"/>
      <name val="Calibri"/>
      <family val="2"/>
      <scheme val="minor"/>
    </font>
    <font>
      <b/>
      <sz val="11"/>
      <color theme="1"/>
      <name val="Calibri"/>
      <family val="2"/>
      <scheme val="minor"/>
    </font>
    <font>
      <sz val="10"/>
      <color theme="1"/>
      <name val="Arial Unicode MS"/>
      <family val="2"/>
    </font>
    <font>
      <b/>
      <u/>
      <sz val="11"/>
      <color theme="1"/>
      <name val="Calibri"/>
      <family val="2"/>
      <scheme val="minor"/>
    </font>
    <font>
      <b/>
      <sz val="18"/>
      <color rgb="FF000000"/>
      <name val="Calibri"/>
      <family val="2"/>
      <scheme val="minor"/>
    </font>
    <font>
      <b/>
      <i/>
      <sz val="17"/>
      <color theme="5" tint="-0.249977111117893"/>
      <name val="Calibri"/>
      <family val="2"/>
      <scheme val="minor"/>
    </font>
    <font>
      <u/>
      <sz val="12"/>
      <color rgb="FFFF0000"/>
      <name val="Calibri"/>
      <family val="2"/>
      <scheme val="minor"/>
    </font>
    <font>
      <b/>
      <i/>
      <sz val="17"/>
      <color rgb="FFFF0000"/>
      <name val="Calibri"/>
      <family val="2"/>
      <scheme val="minor"/>
    </font>
    <font>
      <b/>
      <sz val="12"/>
      <color theme="1"/>
      <name val="Calibri"/>
      <family val="2"/>
      <scheme val="minor"/>
    </font>
    <font>
      <i/>
      <sz val="11"/>
      <color rgb="FF000000"/>
      <name val="Calibri"/>
      <family val="2"/>
      <scheme val="minor"/>
    </font>
    <font>
      <b/>
      <i/>
      <sz val="17"/>
      <color rgb="FF008000"/>
      <name val="Calibri"/>
      <family val="2"/>
      <scheme val="minor"/>
    </font>
    <font>
      <sz val="11"/>
      <color rgb="FF000000"/>
      <name val="Calibri"/>
      <family val="2"/>
      <scheme val="minor"/>
    </font>
    <font>
      <sz val="12"/>
      <color theme="1"/>
      <name val="Calibri"/>
      <family val="2"/>
      <scheme val="minor"/>
    </font>
    <font>
      <sz val="10"/>
      <name val="Arial"/>
      <family val="2"/>
    </font>
  </fonts>
  <fills count="8">
    <fill>
      <patternFill patternType="none"/>
    </fill>
    <fill>
      <patternFill patternType="gray125"/>
    </fill>
    <fill>
      <patternFill patternType="solid">
        <fgColor theme="0"/>
        <bgColor rgb="FF000000"/>
      </patternFill>
    </fill>
    <fill>
      <patternFill patternType="solid">
        <fgColor theme="5" tint="-0.249977111117893"/>
        <bgColor indexed="64"/>
      </patternFill>
    </fill>
    <fill>
      <patternFill patternType="solid">
        <fgColor theme="5" tint="-0.249977111117893"/>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0">
    <xf numFmtId="0" fontId="0" fillId="0" borderId="0" xfId="0"/>
    <xf numFmtId="0" fontId="7" fillId="0" borderId="0" xfId="0" applyFont="1"/>
    <xf numFmtId="0" fontId="6" fillId="0" borderId="0" xfId="0" applyFont="1"/>
    <xf numFmtId="0" fontId="7" fillId="0" borderId="1" xfId="0" applyFont="1" applyBorder="1"/>
    <xf numFmtId="0" fontId="0" fillId="0" borderId="1" xfId="0" applyBorder="1"/>
    <xf numFmtId="0" fontId="8" fillId="0" borderId="0" xfId="0" applyFont="1"/>
    <xf numFmtId="0" fontId="0" fillId="0" borderId="0" xfId="0" applyBorder="1"/>
    <xf numFmtId="0" fontId="7" fillId="0" borderId="0" xfId="0" applyFont="1" applyBorder="1"/>
    <xf numFmtId="0" fontId="4" fillId="2" borderId="1" xfId="0" applyFont="1" applyFill="1" applyBorder="1" applyAlignment="1">
      <alignment horizontal="center" vertical="center"/>
    </xf>
    <xf numFmtId="0" fontId="0" fillId="3" borderId="0" xfId="0" applyFill="1"/>
    <xf numFmtId="0" fontId="5" fillId="2" borderId="1" xfId="0" applyFont="1" applyFill="1" applyBorder="1" applyAlignment="1">
      <alignment horizontal="center" vertical="center"/>
    </xf>
    <xf numFmtId="9" fontId="0" fillId="5" borderId="1" xfId="1" applyFont="1" applyFill="1" applyBorder="1" applyAlignment="1" applyProtection="1">
      <alignment horizontal="center" vertical="center"/>
      <protection locked="0"/>
    </xf>
    <xf numFmtId="9" fontId="6" fillId="0" borderId="1" xfId="1"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0" fillId="3" borderId="0" xfId="0" applyFill="1" applyAlignment="1">
      <alignment vertical="center"/>
    </xf>
    <xf numFmtId="0" fontId="10" fillId="2" borderId="0" xfId="0" applyFont="1" applyFill="1" applyAlignment="1">
      <alignment horizontal="center" vertical="center"/>
    </xf>
    <xf numFmtId="0" fontId="4" fillId="2" borderId="0" xfId="0" applyFont="1" applyFill="1" applyAlignment="1">
      <alignment vertical="center"/>
    </xf>
    <xf numFmtId="9" fontId="4" fillId="6" borderId="1" xfId="1" applyFont="1" applyFill="1" applyBorder="1" applyAlignment="1" applyProtection="1">
      <alignment horizontal="center" vertical="center"/>
      <protection locked="0"/>
    </xf>
    <xf numFmtId="9" fontId="13" fillId="0" borderId="1" xfId="1" applyFont="1" applyBorder="1" applyAlignment="1">
      <alignment horizontal="center" vertical="center" wrapText="1"/>
    </xf>
    <xf numFmtId="0" fontId="0" fillId="0" borderId="0" xfId="0" applyAlignment="1">
      <alignment horizontal="center"/>
    </xf>
    <xf numFmtId="0" fontId="15" fillId="2" borderId="0" xfId="0" applyFont="1" applyFill="1" applyAlignment="1" applyProtection="1">
      <alignment horizontal="center" vertical="center"/>
    </xf>
    <xf numFmtId="0" fontId="4" fillId="2" borderId="0" xfId="0" applyFont="1" applyFill="1" applyAlignment="1" applyProtection="1">
      <alignment horizontal="left" vertical="center" wrapText="1"/>
    </xf>
    <xf numFmtId="0" fontId="4" fillId="2" borderId="0" xfId="0" applyFont="1" applyFill="1" applyAlignment="1" applyProtection="1">
      <alignment vertical="center"/>
    </xf>
    <xf numFmtId="0" fontId="5" fillId="2"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protection locked="0"/>
    </xf>
    <xf numFmtId="9" fontId="6" fillId="7" borderId="0" xfId="1"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0" fontId="4" fillId="2" borderId="0" xfId="0" applyFont="1" applyFill="1" applyProtection="1"/>
    <xf numFmtId="0" fontId="0" fillId="3" borderId="0" xfId="0" applyFill="1" applyProtection="1"/>
    <xf numFmtId="0" fontId="4" fillId="4" borderId="0" xfId="0" applyFont="1" applyFill="1" applyProtection="1"/>
    <xf numFmtId="0" fontId="6" fillId="7" borderId="1" xfId="0" applyFont="1" applyFill="1" applyBorder="1" applyAlignment="1" applyProtection="1">
      <alignment horizontal="center" vertical="center" wrapText="1"/>
    </xf>
    <xf numFmtId="9" fontId="6" fillId="7" borderId="1" xfId="1"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xf>
    <xf numFmtId="0" fontId="0" fillId="7" borderId="0" xfId="0"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49" fontId="0" fillId="0" borderId="0" xfId="0" applyNumberFormat="1"/>
    <xf numFmtId="164" fontId="0" fillId="0" borderId="0" xfId="0" applyNumberFormat="1"/>
    <xf numFmtId="0" fontId="0" fillId="0" borderId="1" xfId="0" applyNumberFormat="1" applyBorder="1"/>
    <xf numFmtId="0" fontId="18" fillId="0" borderId="1" xfId="0" applyFont="1" applyBorder="1"/>
    <xf numFmtId="11" fontId="0" fillId="0" borderId="1" xfId="0" applyNumberFormat="1" applyBorder="1"/>
    <xf numFmtId="0" fontId="5"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2" borderId="0" xfId="0" applyFont="1" applyFill="1" applyAlignment="1">
      <alignment horizontal="left" vertical="center" wrapText="1"/>
    </xf>
    <xf numFmtId="0" fontId="14" fillId="2" borderId="0" xfId="0" applyFont="1" applyFill="1" applyAlignment="1">
      <alignment horizontal="left"/>
    </xf>
    <xf numFmtId="0" fontId="9" fillId="2" borderId="0" xfId="0" applyFont="1" applyFill="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5" fillId="2" borderId="0" xfId="0" applyFont="1" applyFill="1" applyAlignment="1">
      <alignment horizontal="left" vertical="center" wrapText="1"/>
    </xf>
    <xf numFmtId="0" fontId="12" fillId="2" borderId="0" xfId="0" applyFont="1" applyFill="1" applyAlignment="1">
      <alignment horizontal="center" vertical="center"/>
    </xf>
    <xf numFmtId="0" fontId="14" fillId="2" borderId="0" xfId="0" applyFont="1" applyFill="1" applyAlignment="1" applyProtection="1">
      <alignment horizontal="left"/>
    </xf>
    <xf numFmtId="0" fontId="5" fillId="2" borderId="0" xfId="0" applyFont="1" applyFill="1" applyAlignment="1" applyProtection="1">
      <alignment horizontal="left" vertical="center" wrapText="1"/>
    </xf>
    <xf numFmtId="0" fontId="4" fillId="2" borderId="0" xfId="0" applyFont="1" applyFill="1" applyAlignment="1" applyProtection="1">
      <alignment horizontal="left" vertical="center" wrapText="1"/>
    </xf>
    <xf numFmtId="0" fontId="6" fillId="7"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9" fillId="2" borderId="0" xfId="0" applyFont="1" applyFill="1" applyAlignment="1" applyProtection="1">
      <alignment horizontal="center" vertical="center"/>
    </xf>
  </cellXfs>
  <cellStyles count="4">
    <cellStyle name="Followed Hyperlink" xfId="3" builtinId="9" hidden="1"/>
    <cellStyle name="Hyperlink" xfId="2" builtinId="8" hidden="1"/>
    <cellStyle name="Normal" xfId="0" builtinId="0"/>
    <cellStyle name="Percent" xfId="1" builtinId="5"/>
  </cellStyles>
  <dxfs count="12">
    <dxf>
      <border>
        <left style="thin">
          <color auto="1"/>
        </left>
        <right style="thin">
          <color auto="1"/>
        </right>
        <top style="thin">
          <color auto="1"/>
        </top>
        <bottom style="thin">
          <color auto="1"/>
        </bottom>
        <vertical/>
        <horizontal/>
      </border>
    </dxf>
    <dxf>
      <fill>
        <patternFill>
          <bgColor rgb="FFF3B49B"/>
        </patternFill>
      </fill>
      <border>
        <left style="thin">
          <color auto="1"/>
        </left>
        <right style="thin">
          <color auto="1"/>
        </right>
        <top style="thin">
          <color auto="1"/>
        </top>
        <bottom style="thin">
          <color auto="1"/>
        </bottom>
        <vertical/>
        <horizontal/>
      </border>
    </dxf>
    <dxf>
      <fill>
        <patternFill>
          <bgColor rgb="FFFFF2A3"/>
        </patternFill>
      </fill>
      <border>
        <left style="thin">
          <color auto="1"/>
        </left>
        <right style="thin">
          <color auto="1"/>
        </right>
        <top style="thin">
          <color auto="1"/>
        </top>
        <bottom style="thin">
          <color auto="1"/>
        </bottom>
      </border>
    </dxf>
    <dxf>
      <fill>
        <patternFill>
          <bgColor rgb="FFBDDE78"/>
        </patternFill>
      </fill>
      <border>
        <left style="thin">
          <color auto="1"/>
        </left>
        <right style="thin">
          <color auto="1"/>
        </right>
        <top style="thin">
          <color auto="1"/>
        </top>
        <bottom style="thin">
          <color auto="1"/>
        </bottom>
        <vertical/>
        <horizontal/>
      </border>
    </dxf>
    <dxf>
      <fill>
        <patternFill>
          <bgColor rgb="FF99CCFF"/>
        </patternFill>
      </fill>
      <border>
        <left style="thin">
          <color auto="1"/>
        </left>
        <right style="thin">
          <color auto="1"/>
        </right>
        <top style="thin">
          <color auto="1"/>
        </top>
        <bottom style="thin">
          <color auto="1"/>
        </bottom>
        <vertical/>
        <horizontal/>
      </border>
    </dxf>
    <dxf>
      <fill>
        <patternFill>
          <bgColor rgb="FFD7AAF8"/>
        </patternFill>
      </fill>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rgb="FFF3B49B"/>
        </patternFill>
      </fill>
    </dxf>
    <dxf>
      <fill>
        <patternFill>
          <bgColor rgb="FFFFF2A3"/>
        </patternFill>
      </fill>
    </dxf>
    <dxf>
      <fill>
        <patternFill>
          <bgColor rgb="FFBDDE78"/>
        </patternFill>
      </fill>
    </dxf>
    <dxf>
      <fill>
        <patternFill>
          <bgColor rgb="FF99CCFF"/>
        </patternFill>
      </fill>
    </dxf>
    <dxf>
      <fill>
        <patternFill>
          <bgColor rgb="FFD7AAF8"/>
        </patternFill>
      </fill>
    </dxf>
  </dxfs>
  <tableStyles count="0" defaultTableStyle="TableStyleMedium2" defaultPivotStyle="PivotStyleLight16"/>
  <colors>
    <mruColors>
      <color rgb="FFF3B49B"/>
      <color rgb="FFFFF2A3"/>
      <color rgb="FFBDDE78"/>
      <color rgb="FFD7AAF8"/>
      <color rgb="FF99CCFF"/>
      <color rgb="FFCCCCFF"/>
      <color rgb="FFDA97FF"/>
      <color rgb="FFD68BFF"/>
      <color rgb="FFE5CDFF"/>
      <color rgb="FFF37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gazzerro/Downloads/Analyzing%20Comparative%20DIBELS%20Progress%20in%20Increasing%20Benchmark%20Students%20-%20with%20ranges%20sh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Planning Tool"/>
      <sheetName val="Progress Ranges"/>
      <sheetName val="Data validation"/>
      <sheetName val="Grades K-5"/>
      <sheetName val="Grades 1-3"/>
      <sheetName val="Grades K-1"/>
      <sheetName val="Grades K-2"/>
      <sheetName val="Grades K-3"/>
      <sheetName val="Kindergarten"/>
      <sheetName val="1st Grade"/>
      <sheetName val="2nd Grade"/>
      <sheetName val="3rd Grade"/>
      <sheetName val="4th Grade"/>
      <sheetName val="5th Grade"/>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5"/>
  <sheetViews>
    <sheetView tabSelected="1" zoomScaleNormal="100" workbookViewId="0">
      <selection activeCell="C45" sqref="C45"/>
    </sheetView>
  </sheetViews>
  <sheetFormatPr baseColWidth="10" defaultColWidth="10.83203125" defaultRowHeight="15" x14ac:dyDescent="0.2"/>
  <cols>
    <col min="1" max="2" width="6.5" style="9" customWidth="1"/>
    <col min="3" max="3" width="20.1640625" style="9" customWidth="1"/>
    <col min="4" max="5" width="29.33203125" style="9" customWidth="1"/>
    <col min="6" max="7" width="18.5" style="9" customWidth="1"/>
    <col min="8" max="8" width="6.5" style="9" customWidth="1"/>
    <col min="9" max="16384" width="10.83203125" style="9"/>
  </cols>
  <sheetData>
    <row r="1" spans="2:8" s="16" customFormat="1" ht="22.5" customHeight="1" x14ac:dyDescent="0.2">
      <c r="B1" s="48" t="s">
        <v>35</v>
      </c>
      <c r="C1" s="48"/>
      <c r="D1" s="48"/>
      <c r="E1" s="48"/>
      <c r="F1" s="48"/>
      <c r="G1" s="48"/>
      <c r="H1" s="48"/>
    </row>
    <row r="2" spans="2:8" s="16" customFormat="1" ht="23" x14ac:dyDescent="0.2">
      <c r="B2" s="52" t="s">
        <v>38</v>
      </c>
      <c r="C2" s="52"/>
      <c r="D2" s="52"/>
      <c r="E2" s="52"/>
      <c r="F2" s="52"/>
      <c r="G2" s="52"/>
      <c r="H2" s="52"/>
    </row>
    <row r="3" spans="2:8" s="16" customFormat="1" ht="15" customHeight="1" x14ac:dyDescent="0.2">
      <c r="B3" s="17"/>
      <c r="C3" s="17"/>
      <c r="D3" s="17"/>
      <c r="E3" s="17"/>
      <c r="F3" s="17"/>
      <c r="G3" s="17"/>
      <c r="H3" s="17"/>
    </row>
    <row r="4" spans="2:8" s="16" customFormat="1" ht="15" customHeight="1" x14ac:dyDescent="0.2">
      <c r="B4" s="51" t="s">
        <v>2</v>
      </c>
      <c r="C4" s="51"/>
      <c r="D4" s="51"/>
      <c r="E4" s="51"/>
      <c r="F4" s="51"/>
      <c r="G4" s="51"/>
      <c r="H4" s="51"/>
    </row>
    <row r="5" spans="2:8" s="16" customFormat="1" ht="78.75" customHeight="1" x14ac:dyDescent="0.2">
      <c r="B5" s="46" t="s">
        <v>43</v>
      </c>
      <c r="C5" s="46"/>
      <c r="D5" s="46"/>
      <c r="E5" s="46"/>
      <c r="F5" s="46"/>
      <c r="G5" s="46"/>
      <c r="H5" s="46"/>
    </row>
    <row r="6" spans="2:8" s="16" customFormat="1" ht="15" customHeight="1" x14ac:dyDescent="0.2">
      <c r="B6" s="18"/>
      <c r="C6" s="18"/>
      <c r="D6" s="18"/>
      <c r="E6" s="18"/>
      <c r="F6" s="18"/>
      <c r="G6" s="18"/>
      <c r="H6" s="18"/>
    </row>
    <row r="7" spans="2:8" s="16" customFormat="1" ht="15" customHeight="1" x14ac:dyDescent="0.2">
      <c r="B7" s="51" t="s">
        <v>3</v>
      </c>
      <c r="C7" s="51"/>
      <c r="D7" s="51"/>
      <c r="E7" s="51"/>
      <c r="F7" s="51"/>
      <c r="G7" s="51"/>
      <c r="H7" s="51"/>
    </row>
    <row r="8" spans="2:8" s="16" customFormat="1" ht="18" customHeight="1" x14ac:dyDescent="0.2">
      <c r="B8" s="46" t="s">
        <v>39</v>
      </c>
      <c r="C8" s="46"/>
      <c r="D8" s="46"/>
      <c r="E8" s="46"/>
      <c r="F8" s="46"/>
      <c r="G8" s="46"/>
      <c r="H8" s="46"/>
    </row>
    <row r="9" spans="2:8" s="16" customFormat="1" ht="34.5" customHeight="1" x14ac:dyDescent="0.2">
      <c r="B9" s="46" t="s">
        <v>75</v>
      </c>
      <c r="C9" s="46"/>
      <c r="D9" s="46"/>
      <c r="E9" s="46"/>
      <c r="F9" s="46"/>
      <c r="G9" s="46"/>
      <c r="H9" s="46"/>
    </row>
    <row r="10" spans="2:8" s="16" customFormat="1" ht="48" customHeight="1" x14ac:dyDescent="0.2">
      <c r="B10" s="46" t="s">
        <v>70</v>
      </c>
      <c r="C10" s="46"/>
      <c r="D10" s="46"/>
      <c r="E10" s="46"/>
      <c r="F10" s="46"/>
      <c r="G10" s="46"/>
      <c r="H10" s="46"/>
    </row>
    <row r="11" spans="2:8" s="16" customFormat="1" ht="9.75" customHeight="1" x14ac:dyDescent="0.2">
      <c r="B11" s="18"/>
      <c r="C11" s="18"/>
      <c r="D11" s="18"/>
      <c r="E11" s="18"/>
      <c r="F11" s="18"/>
      <c r="G11" s="18"/>
      <c r="H11" s="18"/>
    </row>
    <row r="12" spans="2:8" s="16" customFormat="1" ht="15" customHeight="1" x14ac:dyDescent="0.2">
      <c r="B12" s="51" t="s">
        <v>76</v>
      </c>
      <c r="C12" s="51"/>
      <c r="D12" s="51"/>
      <c r="E12" s="51"/>
      <c r="F12" s="51"/>
      <c r="G12" s="51"/>
      <c r="H12" s="51"/>
    </row>
    <row r="13" spans="2:8" s="16" customFormat="1" ht="77.25" customHeight="1" x14ac:dyDescent="0.2">
      <c r="B13" s="46" t="s">
        <v>77</v>
      </c>
      <c r="C13" s="46"/>
      <c r="D13" s="46"/>
      <c r="E13" s="46"/>
      <c r="F13" s="46"/>
      <c r="G13" s="46"/>
      <c r="H13" s="46"/>
    </row>
    <row r="14" spans="2:8" s="16" customFormat="1" ht="16" x14ac:dyDescent="0.2">
      <c r="B14" s="18"/>
      <c r="C14" s="18"/>
      <c r="D14" s="18"/>
      <c r="E14" s="18"/>
      <c r="F14" s="18"/>
      <c r="G14" s="18"/>
      <c r="H14" s="18"/>
    </row>
    <row r="15" spans="2:8" s="16" customFormat="1" ht="16" x14ac:dyDescent="0.2">
      <c r="B15" s="18"/>
      <c r="C15" s="43" t="s">
        <v>78</v>
      </c>
      <c r="D15" s="43"/>
      <c r="E15" s="43"/>
      <c r="F15" s="43"/>
      <c r="G15" s="43"/>
      <c r="H15" s="18"/>
    </row>
    <row r="16" spans="2:8" s="16" customFormat="1" ht="16" x14ac:dyDescent="0.2">
      <c r="B16" s="18"/>
      <c r="C16" s="10" t="s">
        <v>20</v>
      </c>
      <c r="D16" s="12" t="s">
        <v>32</v>
      </c>
      <c r="E16" s="12" t="s">
        <v>33</v>
      </c>
      <c r="F16" s="49" t="s">
        <v>1</v>
      </c>
      <c r="G16" s="49"/>
      <c r="H16" s="18"/>
    </row>
    <row r="17" spans="2:8" s="16" customFormat="1" ht="16" x14ac:dyDescent="0.2">
      <c r="B17" s="18"/>
      <c r="C17" s="15" t="s">
        <v>42</v>
      </c>
      <c r="D17" s="11"/>
      <c r="E17" s="11"/>
      <c r="F17" s="50" t="str">
        <f ca="1">IFERROR(INDIRECT("'"&amp;VLOOKUP(CONCATENATE("2018-19",$C$17),'tabs lookup'!$A$1:$B$26,2,FALSE)&amp;"'!B23"),"")</f>
        <v/>
      </c>
      <c r="G17" s="50"/>
      <c r="H17" s="18"/>
    </row>
    <row r="18" spans="2:8" s="16" customFormat="1" ht="16" x14ac:dyDescent="0.2">
      <c r="B18" s="18"/>
      <c r="C18" s="18"/>
      <c r="D18" s="18"/>
      <c r="E18" s="18"/>
      <c r="F18" s="18"/>
      <c r="G18" s="18"/>
      <c r="H18" s="18"/>
    </row>
    <row r="19" spans="2:8" s="16" customFormat="1" ht="16" x14ac:dyDescent="0.2">
      <c r="B19" s="18"/>
      <c r="C19" s="43" t="s">
        <v>79</v>
      </c>
      <c r="D19" s="43"/>
      <c r="E19" s="43"/>
      <c r="F19" s="43"/>
      <c r="G19" s="43"/>
      <c r="H19" s="18"/>
    </row>
    <row r="20" spans="2:8" s="16" customFormat="1" ht="16" x14ac:dyDescent="0.2">
      <c r="B20" s="18"/>
      <c r="C20" s="10" t="s">
        <v>25</v>
      </c>
      <c r="D20" s="12" t="s">
        <v>32</v>
      </c>
      <c r="E20" s="12" t="s">
        <v>33</v>
      </c>
      <c r="F20" s="49" t="s">
        <v>1</v>
      </c>
      <c r="G20" s="49"/>
      <c r="H20" s="18"/>
    </row>
    <row r="21" spans="2:8" s="16" customFormat="1" ht="16" x14ac:dyDescent="0.2">
      <c r="B21" s="18"/>
      <c r="C21" s="8" t="s">
        <v>21</v>
      </c>
      <c r="D21" s="11"/>
      <c r="E21" s="11"/>
      <c r="F21" s="44" t="str">
        <f ca="1">IFERROR('1819_K'!$B$23,"")</f>
        <v/>
      </c>
      <c r="G21" s="45"/>
      <c r="H21" s="18"/>
    </row>
    <row r="22" spans="2:8" s="16" customFormat="1" ht="16" x14ac:dyDescent="0.2">
      <c r="B22" s="18"/>
      <c r="C22" s="8" t="s">
        <v>22</v>
      </c>
      <c r="D22" s="11"/>
      <c r="E22" s="11"/>
      <c r="F22" s="44" t="str">
        <f ca="1">IFERROR('1819_1'!$B$23,"")</f>
        <v/>
      </c>
      <c r="G22" s="45"/>
      <c r="H22" s="18"/>
    </row>
    <row r="23" spans="2:8" s="16" customFormat="1" ht="16" x14ac:dyDescent="0.2">
      <c r="B23" s="18"/>
      <c r="C23" s="8" t="s">
        <v>23</v>
      </c>
      <c r="D23" s="11"/>
      <c r="E23" s="11"/>
      <c r="F23" s="44" t="str">
        <f ca="1">IFERROR('1819_2'!$B$23,"")</f>
        <v/>
      </c>
      <c r="G23" s="45"/>
      <c r="H23" s="18"/>
    </row>
    <row r="24" spans="2:8" s="16" customFormat="1" ht="16" x14ac:dyDescent="0.2">
      <c r="B24" s="18"/>
      <c r="C24" s="8" t="s">
        <v>24</v>
      </c>
      <c r="D24" s="11"/>
      <c r="E24" s="11"/>
      <c r="F24" s="44" t="str">
        <f ca="1">IFERROR('1819_3'!$B$23,"")</f>
        <v/>
      </c>
      <c r="G24" s="45"/>
      <c r="H24" s="18"/>
    </row>
    <row r="25" spans="2:8" s="16" customFormat="1" ht="16" x14ac:dyDescent="0.2">
      <c r="B25" s="18"/>
      <c r="C25" s="8" t="s">
        <v>26</v>
      </c>
      <c r="D25" s="11"/>
      <c r="E25" s="11"/>
      <c r="F25" s="44" t="str">
        <f ca="1">IFERROR('1819_4'!$B$23,"")</f>
        <v/>
      </c>
      <c r="G25" s="45"/>
      <c r="H25" s="18"/>
    </row>
    <row r="26" spans="2:8" s="16" customFormat="1" ht="16" x14ac:dyDescent="0.2">
      <c r="B26" s="18"/>
      <c r="C26" s="8" t="s">
        <v>27</v>
      </c>
      <c r="D26" s="11"/>
      <c r="E26" s="11"/>
      <c r="F26" s="44" t="str">
        <f ca="1">IFERROR('1819_5'!$B$23,"")</f>
        <v/>
      </c>
      <c r="G26" s="45"/>
      <c r="H26" s="18"/>
    </row>
    <row r="27" spans="2:8" s="16" customFormat="1" ht="16" x14ac:dyDescent="0.2">
      <c r="B27" s="18"/>
      <c r="C27" s="18"/>
      <c r="D27" s="18"/>
      <c r="E27" s="18"/>
      <c r="F27" s="18"/>
      <c r="G27" s="18"/>
      <c r="H27" s="18"/>
    </row>
    <row r="28" spans="2:8" s="16" customFormat="1" ht="15" customHeight="1" x14ac:dyDescent="0.2">
      <c r="B28" s="51" t="s">
        <v>71</v>
      </c>
      <c r="C28" s="51"/>
      <c r="D28" s="51"/>
      <c r="E28" s="51"/>
      <c r="F28" s="51"/>
      <c r="G28" s="51"/>
      <c r="H28" s="51"/>
    </row>
    <row r="29" spans="2:8" s="16" customFormat="1" ht="64.5" customHeight="1" x14ac:dyDescent="0.2">
      <c r="B29" s="46" t="s">
        <v>72</v>
      </c>
      <c r="C29" s="46"/>
      <c r="D29" s="46"/>
      <c r="E29" s="46"/>
      <c r="F29" s="46"/>
      <c r="G29" s="46"/>
      <c r="H29" s="46"/>
    </row>
    <row r="30" spans="2:8" s="16" customFormat="1" ht="16" x14ac:dyDescent="0.2">
      <c r="B30" s="18"/>
      <c r="C30" s="18"/>
      <c r="D30" s="18"/>
      <c r="E30" s="18"/>
      <c r="F30" s="18"/>
      <c r="G30" s="18"/>
      <c r="H30" s="18"/>
    </row>
    <row r="31" spans="2:8" s="16" customFormat="1" ht="16" x14ac:dyDescent="0.2">
      <c r="B31" s="18"/>
      <c r="C31" s="43" t="s">
        <v>73</v>
      </c>
      <c r="D31" s="43"/>
      <c r="E31" s="43"/>
      <c r="F31" s="43"/>
      <c r="G31" s="43"/>
      <c r="H31" s="18"/>
    </row>
    <row r="32" spans="2:8" s="16" customFormat="1" ht="47.25" customHeight="1" x14ac:dyDescent="0.2">
      <c r="B32" s="18"/>
      <c r="C32" s="10" t="s">
        <v>20</v>
      </c>
      <c r="D32" s="10" t="s">
        <v>4</v>
      </c>
      <c r="E32" s="20" t="s">
        <v>41</v>
      </c>
      <c r="F32" s="13" t="s">
        <v>34</v>
      </c>
      <c r="G32" s="13" t="s">
        <v>105</v>
      </c>
      <c r="H32" s="18"/>
    </row>
    <row r="33" spans="2:8" s="16" customFormat="1" ht="16" x14ac:dyDescent="0.2">
      <c r="B33" s="18"/>
      <c r="C33" s="15" t="s">
        <v>42</v>
      </c>
      <c r="D33" s="14" t="s">
        <v>42</v>
      </c>
      <c r="E33" s="19"/>
      <c r="F33" s="8" t="str">
        <f ca="1">IFERROR(INDIRECT("'"&amp;VLOOKUP(CONCATENATE("2019-20",$C$33),'tabs lookup'!$A$1:$B$26,2,FALSE)&amp;"'!D29"),"")</f>
        <v/>
      </c>
      <c r="G33" s="8" t="str">
        <f ca="1">IFERROR(INDIRECT("'"&amp;VLOOKUP(CONCATENATE("2019-20",$C$33),'tabs lookup'!$A$1:$B$26,2,FALSE)&amp;"'!D28"),"")</f>
        <v/>
      </c>
      <c r="H33" s="18"/>
    </row>
    <row r="34" spans="2:8" s="16" customFormat="1" ht="16" x14ac:dyDescent="0.2">
      <c r="B34" s="18"/>
      <c r="C34" s="18"/>
      <c r="D34" s="18"/>
      <c r="E34" s="18"/>
      <c r="F34" s="18"/>
      <c r="G34" s="18"/>
      <c r="H34" s="18"/>
    </row>
    <row r="35" spans="2:8" s="16" customFormat="1" ht="16" x14ac:dyDescent="0.2">
      <c r="B35" s="18"/>
      <c r="C35" s="43" t="s">
        <v>74</v>
      </c>
      <c r="D35" s="43"/>
      <c r="E35" s="43"/>
      <c r="F35" s="43"/>
      <c r="G35" s="43"/>
      <c r="H35" s="18"/>
    </row>
    <row r="36" spans="2:8" s="16" customFormat="1" ht="47.25" customHeight="1" x14ac:dyDescent="0.2">
      <c r="B36" s="18"/>
      <c r="C36" s="10" t="s">
        <v>25</v>
      </c>
      <c r="D36" s="10" t="s">
        <v>4</v>
      </c>
      <c r="E36" s="20" t="s">
        <v>41</v>
      </c>
      <c r="F36" s="13" t="s">
        <v>34</v>
      </c>
      <c r="G36" s="13" t="s">
        <v>40</v>
      </c>
      <c r="H36" s="18"/>
    </row>
    <row r="37" spans="2:8" s="16" customFormat="1" ht="16" x14ac:dyDescent="0.2">
      <c r="B37" s="18"/>
      <c r="C37" s="8" t="s">
        <v>21</v>
      </c>
      <c r="D37" s="14" t="s">
        <v>42</v>
      </c>
      <c r="E37" s="19"/>
      <c r="F37" s="8" t="str">
        <f ca="1">IFERROR('1920_K'!$D$29,"")</f>
        <v/>
      </c>
      <c r="G37" s="8" t="str">
        <f ca="1">IFERROR('1920_K'!$D$28,"")</f>
        <v/>
      </c>
      <c r="H37" s="18"/>
    </row>
    <row r="38" spans="2:8" s="16" customFormat="1" ht="16" x14ac:dyDescent="0.2">
      <c r="B38" s="18"/>
      <c r="C38" s="8" t="s">
        <v>22</v>
      </c>
      <c r="D38" s="14" t="s">
        <v>42</v>
      </c>
      <c r="E38" s="19"/>
      <c r="F38" s="8" t="str">
        <f ca="1">IFERROR('1920_1'!$D$29,"")</f>
        <v/>
      </c>
      <c r="G38" s="8" t="str">
        <f ca="1">IFERROR('1920_1'!$D$28,"")</f>
        <v/>
      </c>
      <c r="H38" s="18"/>
    </row>
    <row r="39" spans="2:8" s="16" customFormat="1" ht="16" x14ac:dyDescent="0.2">
      <c r="B39" s="18"/>
      <c r="C39" s="8" t="s">
        <v>23</v>
      </c>
      <c r="D39" s="14" t="s">
        <v>42</v>
      </c>
      <c r="E39" s="19"/>
      <c r="F39" s="8" t="str">
        <f ca="1">IFERROR('1920_2'!$D$29,"")</f>
        <v/>
      </c>
      <c r="G39" s="8" t="str">
        <f ca="1">IFERROR('1920_2'!$D$28,"")</f>
        <v/>
      </c>
      <c r="H39" s="18"/>
    </row>
    <row r="40" spans="2:8" s="16" customFormat="1" ht="16" x14ac:dyDescent="0.2">
      <c r="B40" s="18"/>
      <c r="C40" s="8" t="s">
        <v>24</v>
      </c>
      <c r="D40" s="14" t="s">
        <v>42</v>
      </c>
      <c r="E40" s="19"/>
      <c r="F40" s="8" t="str">
        <f ca="1">IFERROR('1920_3'!$D$29,"")</f>
        <v/>
      </c>
      <c r="G40" s="8" t="str">
        <f ca="1">IFERROR('1920_3'!$D$28,"")</f>
        <v/>
      </c>
      <c r="H40" s="18"/>
    </row>
    <row r="41" spans="2:8" s="16" customFormat="1" ht="16" x14ac:dyDescent="0.2">
      <c r="B41" s="18"/>
      <c r="C41" s="8" t="s">
        <v>26</v>
      </c>
      <c r="D41" s="14" t="s">
        <v>42</v>
      </c>
      <c r="E41" s="19"/>
      <c r="F41" s="8" t="str">
        <f ca="1">IFERROR('1920_4'!$D$29,"")</f>
        <v/>
      </c>
      <c r="G41" s="8" t="str">
        <f ca="1">IFERROR('1920_4'!$D$28,"")</f>
        <v/>
      </c>
      <c r="H41" s="18"/>
    </row>
    <row r="42" spans="2:8" s="16" customFormat="1" ht="16" x14ac:dyDescent="0.2">
      <c r="B42" s="18"/>
      <c r="C42" s="8" t="s">
        <v>27</v>
      </c>
      <c r="D42" s="14" t="s">
        <v>42</v>
      </c>
      <c r="E42" s="19"/>
      <c r="F42" s="8" t="str">
        <f ca="1">IFERROR('1920_5'!$D$29,"")</f>
        <v/>
      </c>
      <c r="G42" s="8" t="str">
        <f ca="1">IFERROR('1920_5'!$D$28,"")</f>
        <v/>
      </c>
      <c r="H42" s="18"/>
    </row>
    <row r="43" spans="2:8" s="16" customFormat="1" ht="16" x14ac:dyDescent="0.2">
      <c r="B43" s="18"/>
      <c r="C43" s="18"/>
      <c r="D43" s="18"/>
      <c r="E43" s="18"/>
      <c r="F43" s="18"/>
      <c r="G43" s="18"/>
      <c r="H43" s="18"/>
    </row>
    <row r="44" spans="2:8" s="16" customFormat="1" ht="16" x14ac:dyDescent="0.2">
      <c r="B44" s="18"/>
      <c r="C44" s="47" t="s">
        <v>106</v>
      </c>
      <c r="D44" s="47"/>
      <c r="E44" s="47"/>
      <c r="F44" s="47"/>
      <c r="G44" s="47"/>
      <c r="H44" s="18"/>
    </row>
    <row r="45" spans="2:8" ht="16" x14ac:dyDescent="0.2">
      <c r="B45" s="18"/>
      <c r="C45" s="18"/>
      <c r="D45" s="18"/>
      <c r="E45" s="18"/>
      <c r="F45" s="18"/>
      <c r="G45" s="18"/>
      <c r="H45" s="18"/>
    </row>
  </sheetData>
  <sheetProtection algorithmName="SHA-512" hashValue="xx+5qvyPDrHWbQpaKe5qJQzOmoScbFdJ8F9a6nxFppA3N89JC+evunVHFb8m+8iXE84Jt3nmHBGnuSnniJta5A==" saltValue="498SZhrzLvhz1kUte/KKFQ==" spinCount="100000" sheet="1" objects="1" scenarios="1"/>
  <mergeCells count="26">
    <mergeCell ref="B1:H1"/>
    <mergeCell ref="B9:H9"/>
    <mergeCell ref="F16:G16"/>
    <mergeCell ref="F17:G17"/>
    <mergeCell ref="B29:H29"/>
    <mergeCell ref="B10:H10"/>
    <mergeCell ref="B12:H12"/>
    <mergeCell ref="B13:H13"/>
    <mergeCell ref="B28:H28"/>
    <mergeCell ref="F20:G20"/>
    <mergeCell ref="F21:G21"/>
    <mergeCell ref="F22:G22"/>
    <mergeCell ref="B4:H4"/>
    <mergeCell ref="B5:H5"/>
    <mergeCell ref="B7:H7"/>
    <mergeCell ref="B2:H2"/>
    <mergeCell ref="C35:G35"/>
    <mergeCell ref="C31:G31"/>
    <mergeCell ref="F23:G23"/>
    <mergeCell ref="F24:G24"/>
    <mergeCell ref="C44:G44"/>
    <mergeCell ref="C15:G15"/>
    <mergeCell ref="C19:G19"/>
    <mergeCell ref="F25:G25"/>
    <mergeCell ref="F26:G26"/>
    <mergeCell ref="B8:H8"/>
  </mergeCells>
  <conditionalFormatting sqref="F17:G17 D33 D37:D42 F21:G26">
    <cfRule type="expression" dxfId="11" priority="7">
      <formula>D17="Well Above Average Progress"</formula>
    </cfRule>
    <cfRule type="expression" dxfId="10" priority="8">
      <formula>D17="Above Average Progress"</formula>
    </cfRule>
    <cfRule type="expression" dxfId="9" priority="9">
      <formula>D17="Average Progress"</formula>
    </cfRule>
    <cfRule type="expression" dxfId="8" priority="10">
      <formula>D17="Below Average Progress"</formula>
    </cfRule>
    <cfRule type="expression" dxfId="7" priority="12">
      <formula>D17="Well Below Average Progress"</formula>
    </cfRule>
  </conditionalFormatting>
  <conditionalFormatting sqref="D33 D37:D42">
    <cfRule type="expression" dxfId="6" priority="1">
      <formula>D33="Click to Select"</formula>
    </cfRule>
  </conditionalFormatting>
  <printOptions horizontalCentered="1" verticalCentered="1"/>
  <pageMargins left="0.5" right="0.5" top="0.75" bottom="0.75" header="0.3" footer="0.3"/>
  <pageSetup scale="6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validation'!$B$1:$B$4</xm:f>
          </x14:formula1>
          <xm:sqref>D33 D37:D42</xm:sqref>
        </x14:dataValidation>
        <x14:dataValidation type="list" allowBlank="1" showInputMessage="1" showErrorMessage="1" xr:uid="{00000000-0002-0000-0000-000001000000}">
          <x14:formula1>
            <xm:f>'Data validation'!$A$1:$A$5</xm:f>
          </x14:formula1>
          <xm:sqref>C33 C17</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9"/>
  <sheetViews>
    <sheetView workbookViewId="0">
      <selection activeCell="U13" sqref="U13"/>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1.0416666999999999E-2</v>
      </c>
      <c r="E5" s="4">
        <v>2.5000000000000001E-2</v>
      </c>
      <c r="F5" s="4">
        <v>4.0540540999999999E-2</v>
      </c>
      <c r="G5" s="4">
        <v>6.3829786999999999E-2</v>
      </c>
      <c r="H5" s="3">
        <v>1</v>
      </c>
      <c r="I5" s="1"/>
      <c r="K5" s="4">
        <v>0.05</v>
      </c>
      <c r="L5" s="4">
        <v>0</v>
      </c>
      <c r="M5" s="4">
        <v>1.7241379000000001E-2</v>
      </c>
      <c r="N5" s="4">
        <v>3.9603960000000001E-2</v>
      </c>
      <c r="O5" s="4">
        <v>5.8252427000000002E-2</v>
      </c>
      <c r="P5" s="4">
        <v>9.9236641E-2</v>
      </c>
      <c r="Q5" s="3">
        <v>1</v>
      </c>
    </row>
    <row r="6" spans="2:17" ht="16" x14ac:dyDescent="0.25">
      <c r="B6" s="4">
        <v>0.1</v>
      </c>
      <c r="C6" s="4">
        <v>0</v>
      </c>
      <c r="D6" s="4">
        <v>1.9230769000000002E-2</v>
      </c>
      <c r="E6" s="4">
        <v>3.7974684000000002E-2</v>
      </c>
      <c r="F6" s="4">
        <v>5.9602649000000001E-2</v>
      </c>
      <c r="G6" s="4">
        <v>9.6385542000000005E-2</v>
      </c>
      <c r="H6" s="3">
        <v>1</v>
      </c>
      <c r="I6" s="1"/>
      <c r="K6" s="4">
        <v>0.1</v>
      </c>
      <c r="L6" s="4">
        <v>0</v>
      </c>
      <c r="M6" s="4">
        <v>4.1666666999999998E-2</v>
      </c>
      <c r="N6" s="4">
        <v>6.5789474000000001E-2</v>
      </c>
      <c r="O6" s="4">
        <v>9.7345133E-2</v>
      </c>
      <c r="P6" s="4">
        <v>0.133333333</v>
      </c>
      <c r="Q6" s="3">
        <v>1</v>
      </c>
    </row>
    <row r="7" spans="2:17" ht="16" x14ac:dyDescent="0.25">
      <c r="B7" s="4">
        <v>0.15</v>
      </c>
      <c r="C7" s="4">
        <v>0</v>
      </c>
      <c r="D7" s="4">
        <v>2.7027026999999999E-2</v>
      </c>
      <c r="E7" s="4">
        <v>5.5555555999999999E-2</v>
      </c>
      <c r="F7" s="4">
        <v>8.5714286000000001E-2</v>
      </c>
      <c r="G7" s="4">
        <v>0.13253012</v>
      </c>
      <c r="H7" s="3">
        <v>1</v>
      </c>
      <c r="I7" s="1"/>
      <c r="K7" s="4">
        <v>0.15</v>
      </c>
      <c r="L7" s="4">
        <v>0</v>
      </c>
      <c r="M7" s="4">
        <v>5.2631578999999998E-2</v>
      </c>
      <c r="N7" s="4">
        <v>8.8235294000000006E-2</v>
      </c>
      <c r="O7" s="4">
        <v>0.125</v>
      </c>
      <c r="P7" s="4">
        <v>0.17721518999999999</v>
      </c>
      <c r="Q7" s="3">
        <v>1</v>
      </c>
    </row>
    <row r="8" spans="2:17" ht="16" x14ac:dyDescent="0.25">
      <c r="B8" s="4">
        <v>0.2</v>
      </c>
      <c r="C8" s="4">
        <v>0</v>
      </c>
      <c r="D8" s="4">
        <v>2.9850746000000001E-2</v>
      </c>
      <c r="E8" s="4">
        <v>5.7971014000000001E-2</v>
      </c>
      <c r="F8" s="4">
        <v>9.0909090999999997E-2</v>
      </c>
      <c r="G8" s="4">
        <v>0.15217391299999999</v>
      </c>
      <c r="H8" s="3">
        <v>1</v>
      </c>
      <c r="I8" s="1"/>
      <c r="K8" s="4">
        <v>0.2</v>
      </c>
      <c r="L8" s="4">
        <v>0</v>
      </c>
      <c r="M8" s="4">
        <v>6.8627451000000006E-2</v>
      </c>
      <c r="N8" s="4">
        <v>0.108433735</v>
      </c>
      <c r="O8" s="4">
        <v>0.14285714299999999</v>
      </c>
      <c r="P8" s="4">
        <v>0.2</v>
      </c>
      <c r="Q8" s="3">
        <v>1</v>
      </c>
    </row>
    <row r="9" spans="2:17" ht="16" x14ac:dyDescent="0.25">
      <c r="B9" s="4">
        <v>0.25</v>
      </c>
      <c r="C9" s="4">
        <v>0</v>
      </c>
      <c r="D9" s="4">
        <v>3.7974684000000002E-2</v>
      </c>
      <c r="E9" s="4">
        <v>6.6666666999999999E-2</v>
      </c>
      <c r="F9" s="4">
        <v>0.10204081600000001</v>
      </c>
      <c r="G9" s="4">
        <v>0.15853658500000001</v>
      </c>
      <c r="H9" s="3">
        <v>1</v>
      </c>
      <c r="I9" s="1"/>
      <c r="K9" s="4">
        <v>0.25</v>
      </c>
      <c r="L9" s="4">
        <v>0</v>
      </c>
      <c r="M9" s="4">
        <v>8.6206897000000005E-2</v>
      </c>
      <c r="N9" s="4">
        <v>0.128440367</v>
      </c>
      <c r="O9" s="4">
        <v>0.171428571</v>
      </c>
      <c r="P9" s="4">
        <v>0.23880597000000001</v>
      </c>
      <c r="Q9" s="3">
        <v>1</v>
      </c>
    </row>
    <row r="10" spans="2:17" ht="16" x14ac:dyDescent="0.25">
      <c r="B10" s="4">
        <v>0.3</v>
      </c>
      <c r="C10" s="4">
        <v>0</v>
      </c>
      <c r="D10" s="4">
        <v>4.8192771000000002E-2</v>
      </c>
      <c r="E10" s="4">
        <v>7.6923077000000006E-2</v>
      </c>
      <c r="F10" s="4">
        <v>0.12121212100000001</v>
      </c>
      <c r="G10" s="4">
        <v>0.16666666699999999</v>
      </c>
      <c r="H10" s="3">
        <v>1</v>
      </c>
      <c r="I10" s="1"/>
      <c r="K10" s="4">
        <v>0.3</v>
      </c>
      <c r="L10" s="4">
        <v>0</v>
      </c>
      <c r="M10" s="4">
        <v>0.109375</v>
      </c>
      <c r="N10" s="4">
        <v>0.15517241400000001</v>
      </c>
      <c r="O10" s="4">
        <v>0.2</v>
      </c>
      <c r="P10" s="4">
        <v>0.26241134799999999</v>
      </c>
      <c r="Q10" s="3">
        <v>1</v>
      </c>
    </row>
    <row r="11" spans="2:17" ht="16" x14ac:dyDescent="0.25">
      <c r="B11" s="4">
        <v>0.35</v>
      </c>
      <c r="C11" s="4">
        <v>0</v>
      </c>
      <c r="D11" s="4">
        <v>5.6338027999999998E-2</v>
      </c>
      <c r="E11" s="4">
        <v>8.5470085000000001E-2</v>
      </c>
      <c r="F11" s="4">
        <v>0.130841121</v>
      </c>
      <c r="G11" s="4">
        <v>0.203125</v>
      </c>
      <c r="H11" s="3">
        <v>1</v>
      </c>
      <c r="I11" s="1"/>
      <c r="K11" s="4">
        <v>0.35</v>
      </c>
      <c r="L11" s="4">
        <v>0</v>
      </c>
      <c r="M11" s="4">
        <v>0.123287671</v>
      </c>
      <c r="N11" s="4">
        <v>0.17647058800000001</v>
      </c>
      <c r="O11" s="4">
        <v>0.229508197</v>
      </c>
      <c r="P11" s="4">
        <v>0.301587302</v>
      </c>
      <c r="Q11" s="3">
        <v>1</v>
      </c>
    </row>
    <row r="12" spans="2:17" ht="16" x14ac:dyDescent="0.25">
      <c r="B12" s="4">
        <v>0.4</v>
      </c>
      <c r="C12" s="4">
        <v>0</v>
      </c>
      <c r="D12" s="4">
        <v>6.0606061000000003E-2</v>
      </c>
      <c r="E12" s="4">
        <v>9.8360656000000005E-2</v>
      </c>
      <c r="F12" s="4">
        <v>0.13888888899999999</v>
      </c>
      <c r="G12" s="4">
        <v>0.218181818</v>
      </c>
      <c r="H12" s="3">
        <v>1</v>
      </c>
      <c r="I12" s="1"/>
      <c r="K12" s="4">
        <v>0.4</v>
      </c>
      <c r="L12" s="4">
        <v>0</v>
      </c>
      <c r="M12" s="4">
        <v>0.14583333300000001</v>
      </c>
      <c r="N12" s="4">
        <v>0.19736842099999999</v>
      </c>
      <c r="O12" s="4">
        <v>0.25316455700000001</v>
      </c>
      <c r="P12" s="4">
        <v>0.322580645</v>
      </c>
      <c r="Q12" s="3">
        <v>1</v>
      </c>
    </row>
    <row r="13" spans="2:17" ht="16" x14ac:dyDescent="0.25">
      <c r="B13" s="4">
        <v>0.5</v>
      </c>
      <c r="C13" s="4">
        <v>0</v>
      </c>
      <c r="D13" s="4">
        <v>7.3170732000000002E-2</v>
      </c>
      <c r="E13" s="4">
        <v>0.117647059</v>
      </c>
      <c r="F13" s="4">
        <v>0.16129032300000001</v>
      </c>
      <c r="G13" s="4">
        <v>0.235294118</v>
      </c>
      <c r="H13" s="3">
        <v>1</v>
      </c>
      <c r="I13" s="1"/>
      <c r="K13" s="4">
        <v>0.5</v>
      </c>
      <c r="L13" s="4">
        <v>0</v>
      </c>
      <c r="M13" s="4">
        <v>0.162601626</v>
      </c>
      <c r="N13" s="4">
        <v>0.22018348600000001</v>
      </c>
      <c r="O13" s="4">
        <v>0.27173913</v>
      </c>
      <c r="P13" s="4">
        <v>0.35772357700000001</v>
      </c>
      <c r="Q13" s="3">
        <v>1</v>
      </c>
    </row>
    <row r="14" spans="2:17" ht="16" x14ac:dyDescent="0.25">
      <c r="B14" s="4">
        <v>0.7</v>
      </c>
      <c r="C14" s="4">
        <v>0</v>
      </c>
      <c r="D14" s="4">
        <v>8.4745763000000002E-2</v>
      </c>
      <c r="E14" s="4">
        <v>0.13513513499999999</v>
      </c>
      <c r="F14" s="4">
        <v>0.2</v>
      </c>
      <c r="G14" s="4">
        <v>0.32500000000000001</v>
      </c>
      <c r="H14" s="3">
        <v>1</v>
      </c>
      <c r="I14" s="1"/>
      <c r="K14" s="4">
        <v>0.7</v>
      </c>
      <c r="L14" s="4">
        <v>0</v>
      </c>
      <c r="M14" s="4">
        <v>0.190140845</v>
      </c>
      <c r="N14" s="4">
        <v>0.26829268299999998</v>
      </c>
      <c r="O14" s="4">
        <v>0.33750000000000002</v>
      </c>
      <c r="P14" s="4">
        <v>0.45</v>
      </c>
      <c r="Q14" s="3">
        <v>1</v>
      </c>
    </row>
    <row r="15" spans="2:17" ht="16" x14ac:dyDescent="0.25">
      <c r="B15" s="4">
        <v>1</v>
      </c>
      <c r="C15" s="4">
        <v>0</v>
      </c>
      <c r="D15" s="4">
        <v>0.1</v>
      </c>
      <c r="E15" s="4">
        <v>0.22641509400000001</v>
      </c>
      <c r="F15" s="4">
        <v>0.25806451600000002</v>
      </c>
      <c r="G15" s="4">
        <v>0.35</v>
      </c>
      <c r="H15" s="3">
        <v>1</v>
      </c>
      <c r="I15" s="1"/>
      <c r="K15" s="4">
        <v>1</v>
      </c>
      <c r="L15" s="4">
        <v>0</v>
      </c>
      <c r="M15" s="4">
        <v>0.31481481500000003</v>
      </c>
      <c r="N15" s="4">
        <v>0.42105263199999998</v>
      </c>
      <c r="O15" s="4">
        <v>0.48051948100000003</v>
      </c>
      <c r="P15" s="4">
        <v>0.69230769199999997</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IF(BOY_K="",NA(),BOY_K)</f>
        <v>#N/A</v>
      </c>
      <c r="C17" t="e">
        <f>IF(OR(B17="",B17&lt;0,B17&gt;1),NA(),IF(B17=0,0.001,B17))</f>
        <v>#N/A</v>
      </c>
      <c r="I17" s="1"/>
      <c r="K17" s="6"/>
      <c r="L17" s="6"/>
      <c r="M17" s="6"/>
      <c r="N17" s="6"/>
      <c r="O17" s="6"/>
      <c r="P17" s="6"/>
      <c r="Q17" s="7"/>
    </row>
    <row r="18" spans="1:17" ht="16" x14ac:dyDescent="0.25">
      <c r="A18" t="s">
        <v>16</v>
      </c>
      <c r="B18" t="e">
        <f>IF(EOY_K="",NA(),EOY_K)</f>
        <v>#N/A</v>
      </c>
      <c r="C18" t="e">
        <f>IF(OR(B18="",B18&lt;0,B18&gt;1),NA(),IF(B18=0,0.001,B18))</f>
        <v>#N/A</v>
      </c>
      <c r="I18" s="1"/>
      <c r="K18" s="6"/>
      <c r="L18" s="6"/>
      <c r="M18" s="6"/>
      <c r="N18" s="6"/>
      <c r="O18" s="6"/>
      <c r="P18" s="6"/>
      <c r="Q18" s="7"/>
    </row>
    <row r="19" spans="1:17" ht="16" x14ac:dyDescent="0.25">
      <c r="A19" t="s">
        <v>17</v>
      </c>
      <c r="B19" t="e">
        <f>IF(goal_BOY_K="",NA(),goal_BOY_K)</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OFFSET(A26,0,MATCH(goal_K,$B$3:$H$3,FALSE))</f>
        <v>#N/A</v>
      </c>
      <c r="C28" t="e">
        <f ca="1">OFFSET(A26,0,MATCH(goal_K,$B$3:$H$3,FALSE)+1)</f>
        <v>#N/A</v>
      </c>
      <c r="D28" t="e">
        <f ca="1">CONCATENATE(TEXT(ROUND($B$28,2)*100,"0")," - ",TEXT(ROUND($C$28,2),"0%"))</f>
        <v>#N/A</v>
      </c>
    </row>
    <row r="29" spans="1:17" x14ac:dyDescent="0.2">
      <c r="A29" s="2" t="s">
        <v>9</v>
      </c>
      <c r="B29" t="e">
        <f ca="1">OFFSET(A27,0,MATCH(goal_K,$K$3:$Q$3,FALSE))</f>
        <v>#N/A</v>
      </c>
      <c r="C29" t="e">
        <f ca="1">OFFSET(A27,0,MATCH(goal_K,$K$3:$Q$3,FALSE)+1)</f>
        <v>#N/A</v>
      </c>
      <c r="D29" t="e">
        <f ca="1">CONCATENATE(TEXT(ROUND($B$29,2)*100,"0")," - ",TEXT(ROUND($C$29,2),"0%"))</f>
        <v>#N/A</v>
      </c>
    </row>
  </sheetData>
  <sheetProtection algorithmName="SHA-512" hashValue="CIemcHXf+BI6pd4kSk1r+6Nth9gL08EDz6B8QXepfq0QClgkMJe0mjhrrYDpdwoq722OD2BHWM/8hVQoDZjfvA==" saltValue="n4b7hjawT+G08C1n6FU1eg=="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
  <sheetViews>
    <sheetView workbookViewId="0">
      <selection activeCell="B22" sqref="B22"/>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0</v>
      </c>
      <c r="E5" s="40">
        <v>2.0833333333333301E-2</v>
      </c>
      <c r="F5" s="40">
        <v>3.3333333333333298E-2</v>
      </c>
      <c r="G5" s="40">
        <v>5.0847457627118599E-2</v>
      </c>
      <c r="H5" s="3">
        <v>1</v>
      </c>
      <c r="I5" s="1"/>
      <c r="K5" s="4">
        <v>0.05</v>
      </c>
      <c r="L5" s="4">
        <v>0</v>
      </c>
      <c r="M5" s="41">
        <v>1.5873016E-2</v>
      </c>
      <c r="N5" s="41">
        <v>2.2988505999999999E-2</v>
      </c>
      <c r="O5" s="41">
        <v>0.04</v>
      </c>
      <c r="P5" s="41">
        <v>5.4054053999999997E-2</v>
      </c>
      <c r="Q5" s="3">
        <v>1</v>
      </c>
    </row>
    <row r="6" spans="2:17" ht="16" x14ac:dyDescent="0.25">
      <c r="B6" s="4">
        <v>0.1</v>
      </c>
      <c r="C6" s="4">
        <v>0</v>
      </c>
      <c r="D6" s="40">
        <v>4.08163265306122E-2</v>
      </c>
      <c r="E6" s="40">
        <v>0.06</v>
      </c>
      <c r="F6" s="40">
        <v>7.5757575757575704E-2</v>
      </c>
      <c r="G6" s="40">
        <v>9.5238095238095205E-2</v>
      </c>
      <c r="H6" s="3">
        <v>1</v>
      </c>
      <c r="I6" s="1"/>
      <c r="K6" s="4">
        <v>0.1</v>
      </c>
      <c r="L6" s="4">
        <v>0</v>
      </c>
      <c r="M6" s="41">
        <v>4.6728972000000001E-2</v>
      </c>
      <c r="N6" s="41">
        <v>6.4516129000000005E-2</v>
      </c>
      <c r="O6" s="41">
        <v>8.1481480999999994E-2</v>
      </c>
      <c r="P6" s="41">
        <v>0.1</v>
      </c>
      <c r="Q6" s="3">
        <v>1</v>
      </c>
    </row>
    <row r="7" spans="2:17" ht="16" x14ac:dyDescent="0.25">
      <c r="B7" s="4">
        <v>0.15</v>
      </c>
      <c r="C7" s="4">
        <v>0</v>
      </c>
      <c r="D7" s="40">
        <v>8.3333333333333301E-2</v>
      </c>
      <c r="E7" s="40">
        <v>0.105263157894736</v>
      </c>
      <c r="F7" s="40">
        <v>0.12295081967213101</v>
      </c>
      <c r="G7" s="40">
        <v>0.14754098360655701</v>
      </c>
      <c r="H7" s="3">
        <v>1</v>
      </c>
      <c r="I7" s="1"/>
      <c r="K7" s="4">
        <v>0.15</v>
      </c>
      <c r="L7" s="4">
        <v>0</v>
      </c>
      <c r="M7" s="41">
        <v>9.2592593000000001E-2</v>
      </c>
      <c r="N7" s="41">
        <v>0.115384615</v>
      </c>
      <c r="O7" s="41">
        <v>0.132075472</v>
      </c>
      <c r="P7" s="41">
        <v>0.155963303</v>
      </c>
      <c r="Q7" s="3">
        <v>1</v>
      </c>
    </row>
    <row r="8" spans="2:17" ht="16" x14ac:dyDescent="0.25">
      <c r="B8" s="4">
        <v>0.2</v>
      </c>
      <c r="C8" s="4">
        <v>0</v>
      </c>
      <c r="D8" s="40">
        <v>0.11111111111111099</v>
      </c>
      <c r="E8" s="40">
        <v>0.13541666666666599</v>
      </c>
      <c r="F8" s="40">
        <v>0.160714285714285</v>
      </c>
      <c r="G8" s="40">
        <v>0.2</v>
      </c>
      <c r="H8" s="3">
        <v>1</v>
      </c>
      <c r="I8" s="1"/>
      <c r="K8" s="4">
        <v>0.2</v>
      </c>
      <c r="L8" s="4">
        <v>0</v>
      </c>
      <c r="M8" s="41">
        <v>0.125</v>
      </c>
      <c r="N8" s="41">
        <v>0.155339806</v>
      </c>
      <c r="O8" s="41">
        <v>0.17910447800000001</v>
      </c>
      <c r="P8" s="41">
        <v>0.21052631599999999</v>
      </c>
      <c r="Q8" s="3">
        <v>1</v>
      </c>
    </row>
    <row r="9" spans="2:17" ht="16" x14ac:dyDescent="0.25">
      <c r="B9" s="4">
        <v>0.25</v>
      </c>
      <c r="C9" s="4">
        <v>0</v>
      </c>
      <c r="D9" s="40">
        <v>0.139240506329113</v>
      </c>
      <c r="E9" s="40">
        <v>0.17391304347826</v>
      </c>
      <c r="F9" s="40">
        <v>0.2</v>
      </c>
      <c r="G9" s="40">
        <v>0.23076923076923</v>
      </c>
      <c r="H9" s="3">
        <v>1</v>
      </c>
      <c r="I9" s="1"/>
      <c r="K9" s="4">
        <v>0.25</v>
      </c>
      <c r="L9" s="4">
        <v>0</v>
      </c>
      <c r="M9" s="41">
        <v>0.169230769</v>
      </c>
      <c r="N9" s="41">
        <v>0.197183099</v>
      </c>
      <c r="O9" s="41">
        <v>0.21739130400000001</v>
      </c>
      <c r="P9" s="41">
        <v>0.246575342</v>
      </c>
      <c r="Q9" s="3">
        <v>1</v>
      </c>
    </row>
    <row r="10" spans="2:17" ht="16" x14ac:dyDescent="0.25">
      <c r="B10" s="4">
        <v>0.3</v>
      </c>
      <c r="C10" s="4">
        <v>0</v>
      </c>
      <c r="D10" s="40">
        <v>0.169811320754716</v>
      </c>
      <c r="E10" s="40">
        <v>0.20408163265306101</v>
      </c>
      <c r="F10" s="40">
        <v>0.23913043478260801</v>
      </c>
      <c r="G10" s="40">
        <v>0.27272727272727199</v>
      </c>
      <c r="H10" s="3">
        <v>1</v>
      </c>
      <c r="I10" s="1"/>
      <c r="K10" s="4">
        <v>0.3</v>
      </c>
      <c r="L10" s="4">
        <v>0</v>
      </c>
      <c r="M10" s="41">
        <v>0.19672131100000001</v>
      </c>
      <c r="N10" s="41">
        <v>0.23863636399999999</v>
      </c>
      <c r="O10" s="41">
        <v>0.25925925900000002</v>
      </c>
      <c r="P10" s="41">
        <v>0.30120481900000001</v>
      </c>
      <c r="Q10" s="3">
        <v>1</v>
      </c>
    </row>
    <row r="11" spans="2:17" ht="16" x14ac:dyDescent="0.25">
      <c r="B11" s="4">
        <v>0.35</v>
      </c>
      <c r="C11" s="4">
        <v>0</v>
      </c>
      <c r="D11" s="40">
        <v>0.213592233009708</v>
      </c>
      <c r="E11" s="40">
        <v>0.25</v>
      </c>
      <c r="F11" s="40">
        <v>0.28169014084506999</v>
      </c>
      <c r="G11" s="40">
        <v>0.32692307692307598</v>
      </c>
      <c r="H11" s="3">
        <v>1</v>
      </c>
      <c r="I11" s="1"/>
      <c r="K11" s="4">
        <v>0.35</v>
      </c>
      <c r="L11" s="4">
        <v>0</v>
      </c>
      <c r="M11" s="41">
        <v>0.236842105</v>
      </c>
      <c r="N11" s="41">
        <v>0.27450980400000002</v>
      </c>
      <c r="O11" s="41">
        <v>0.30555555600000001</v>
      </c>
      <c r="P11" s="41">
        <v>0.34146341499999999</v>
      </c>
      <c r="Q11" s="3">
        <v>1</v>
      </c>
    </row>
    <row r="12" spans="2:17" ht="16" x14ac:dyDescent="0.25">
      <c r="B12" s="4">
        <v>0.4</v>
      </c>
      <c r="C12" s="4">
        <v>0</v>
      </c>
      <c r="D12" s="40">
        <v>0.24242424242424199</v>
      </c>
      <c r="E12" s="40">
        <v>0.32183908045977</v>
      </c>
      <c r="F12" s="40">
        <v>0.35869565217391303</v>
      </c>
      <c r="G12" s="40">
        <v>0.41935483870967699</v>
      </c>
      <c r="H12" s="3">
        <v>1</v>
      </c>
      <c r="I12" s="1"/>
      <c r="K12" s="4">
        <v>0.4</v>
      </c>
      <c r="L12" s="4">
        <v>0</v>
      </c>
      <c r="M12" s="41">
        <v>0.29090909100000001</v>
      </c>
      <c r="N12" s="41">
        <v>0.32954545499999999</v>
      </c>
      <c r="O12" s="41">
        <v>0.37349397600000001</v>
      </c>
      <c r="P12" s="41">
        <v>0.40322580600000002</v>
      </c>
      <c r="Q12" s="3">
        <v>1</v>
      </c>
    </row>
    <row r="13" spans="2:17" ht="16" x14ac:dyDescent="0.25">
      <c r="B13" s="4">
        <v>0.5</v>
      </c>
      <c r="C13" s="4">
        <v>0</v>
      </c>
      <c r="D13" s="40">
        <v>0.30208333333333298</v>
      </c>
      <c r="E13" s="40">
        <v>0.35185185185185103</v>
      </c>
      <c r="F13" s="40">
        <v>0.38461538461538403</v>
      </c>
      <c r="G13" s="40">
        <v>0.439393939393939</v>
      </c>
      <c r="H13" s="3">
        <v>1</v>
      </c>
      <c r="I13" s="1"/>
      <c r="K13" s="4">
        <v>0.5</v>
      </c>
      <c r="L13" s="4">
        <v>0</v>
      </c>
      <c r="M13" s="41">
        <v>0.30882352899999999</v>
      </c>
      <c r="N13" s="41">
        <v>0.38095238100000001</v>
      </c>
      <c r="O13" s="41">
        <v>0.42424242400000001</v>
      </c>
      <c r="P13" s="41">
        <v>0.46</v>
      </c>
      <c r="Q13" s="3">
        <v>1</v>
      </c>
    </row>
    <row r="14" spans="2:17" ht="16" x14ac:dyDescent="0.25">
      <c r="B14" s="4">
        <v>0.7</v>
      </c>
      <c r="C14" s="4">
        <v>0</v>
      </c>
      <c r="D14" s="40">
        <v>0.375</v>
      </c>
      <c r="E14" s="40">
        <v>0.45161290322580599</v>
      </c>
      <c r="F14" s="40">
        <v>0.49180327868852403</v>
      </c>
      <c r="G14" s="40">
        <v>0.53125</v>
      </c>
      <c r="H14" s="3">
        <v>1</v>
      </c>
      <c r="I14" s="1"/>
      <c r="K14" s="4">
        <v>0.7</v>
      </c>
      <c r="L14" s="4">
        <v>0</v>
      </c>
      <c r="M14" s="41">
        <v>0.428571429</v>
      </c>
      <c r="N14" s="41">
        <v>0.5</v>
      </c>
      <c r="O14" s="41">
        <v>0.55421686699999995</v>
      </c>
      <c r="P14" s="41">
        <v>0.63157894699999995</v>
      </c>
      <c r="Q14" s="3">
        <v>1</v>
      </c>
    </row>
    <row r="15" spans="2:17" ht="16" x14ac:dyDescent="0.25">
      <c r="B15" s="4">
        <v>1</v>
      </c>
      <c r="C15" s="4">
        <v>0</v>
      </c>
      <c r="D15" s="40">
        <v>0.34375</v>
      </c>
      <c r="E15" s="40">
        <v>0.57575757575757502</v>
      </c>
      <c r="F15" s="40">
        <v>0.63636363636363602</v>
      </c>
      <c r="G15" s="40">
        <v>0.66666666666666596</v>
      </c>
      <c r="H15" s="3">
        <v>1</v>
      </c>
      <c r="I15" s="1"/>
      <c r="K15" s="4">
        <v>1</v>
      </c>
      <c r="L15" s="4">
        <v>0</v>
      </c>
      <c r="M15" s="41">
        <v>0.54385964899999995</v>
      </c>
      <c r="N15" s="41">
        <v>0.56818181800000001</v>
      </c>
      <c r="O15" s="41">
        <v>0.64516129</v>
      </c>
      <c r="P15" s="41">
        <v>0.66666666699999999</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IF(BOY_5="",NA(),BOY_5)</f>
        <v>#N/A</v>
      </c>
      <c r="C17" t="e">
        <f>IF(OR(B17="",B17&lt;0,B17&gt;1),NA(),IF(B17=0,0.001,B17))</f>
        <v>#N/A</v>
      </c>
      <c r="I17" s="1"/>
      <c r="K17" s="6"/>
      <c r="L17" s="6"/>
      <c r="M17" s="6"/>
      <c r="N17" s="6"/>
      <c r="O17" s="6"/>
      <c r="P17" s="6"/>
      <c r="Q17" s="7"/>
    </row>
    <row r="18" spans="1:17" ht="16" x14ac:dyDescent="0.25">
      <c r="A18" t="s">
        <v>16</v>
      </c>
      <c r="B18" t="e">
        <f>IF(EOY_5="",NA(),EOY_5)</f>
        <v>#N/A</v>
      </c>
      <c r="C18" t="e">
        <f>IF(OR(B18="",B18&lt;0,B18&gt;1),NA(),IF(B18=0,0.001,B18))</f>
        <v>#N/A</v>
      </c>
      <c r="I18" s="1"/>
      <c r="K18" s="6"/>
      <c r="L18" s="6"/>
      <c r="M18" s="6"/>
      <c r="N18" s="6"/>
      <c r="O18" s="6"/>
      <c r="P18" s="6"/>
      <c r="Q18" s="7"/>
    </row>
    <row r="19" spans="1:17" ht="16" x14ac:dyDescent="0.25">
      <c r="A19" t="s">
        <v>17</v>
      </c>
      <c r="B19" t="e">
        <f>IF(goal_BOY_5="",NA(),goal_BOY_5)</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OFFSET(A26,0,MATCH(goal_5,$B$3:$H$3,FALSE))</f>
        <v>#N/A</v>
      </c>
      <c r="C28" t="e">
        <f ca="1">OFFSET(A26,0,MATCH(goal_5,$B$3:$H$3,FALSE)+1)</f>
        <v>#N/A</v>
      </c>
      <c r="D28" t="e">
        <f ca="1">CONCATENATE(TEXT(ROUND($B$28,2)*100,"0")," - ",TEXT(ROUND($C$28,2),"0%"))</f>
        <v>#N/A</v>
      </c>
    </row>
    <row r="29" spans="1:17" x14ac:dyDescent="0.2">
      <c r="A29" s="2" t="s">
        <v>9</v>
      </c>
      <c r="B29" t="e">
        <f ca="1">OFFSET(A27,0,MATCH(goal_5,$K$3:$Q$3,FALSE))</f>
        <v>#N/A</v>
      </c>
      <c r="C29" t="e">
        <f ca="1">OFFSET(A27,0,MATCH(goal_5,$K$3:$Q$3,FALSE)+1)</f>
        <v>#N/A</v>
      </c>
      <c r="D29" t="e">
        <f ca="1">CONCATENATE(TEXT(ROUND($B$29,2)*100,"0")," - ",TEXT(ROUND($C$29,2),"0%"))</f>
        <v>#N/A</v>
      </c>
    </row>
  </sheetData>
  <sheetProtection algorithmName="SHA-512" hashValue="neeJojBhKhx+mUl16YQqEaE8dgQn6xDH0fKNr7u54qLEqKjm1oDQ8TtfyjtUEua775CKP4KACPxhMZHLFCObDQ==" saltValue="KJN7mj7DVpQyojYJIsbWUQ=="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9"/>
  <sheetViews>
    <sheetView workbookViewId="0">
      <selection activeCell="J17" sqref="J17"/>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0.01</v>
      </c>
      <c r="E5" s="4">
        <v>2.2222222E-2</v>
      </c>
      <c r="F5" s="4">
        <v>3.9215686E-2</v>
      </c>
      <c r="G5" s="4">
        <v>5.0632911000000003E-2</v>
      </c>
      <c r="H5" s="3">
        <v>1</v>
      </c>
      <c r="I5" s="1"/>
      <c r="K5" s="4">
        <v>0.05</v>
      </c>
      <c r="L5" s="4">
        <v>0</v>
      </c>
      <c r="M5" s="4">
        <v>1.4084507E-2</v>
      </c>
      <c r="N5" s="4">
        <v>2.9850746000000001E-2</v>
      </c>
      <c r="O5" s="4">
        <v>4.1095890000000003E-2</v>
      </c>
      <c r="P5" s="4">
        <v>5.2631578999999998E-2</v>
      </c>
      <c r="Q5" s="3">
        <v>1</v>
      </c>
    </row>
    <row r="6" spans="2:17" ht="16" x14ac:dyDescent="0.25">
      <c r="B6" s="4">
        <v>0.1</v>
      </c>
      <c r="C6" s="4">
        <v>0</v>
      </c>
      <c r="D6" s="4">
        <v>0.05</v>
      </c>
      <c r="E6" s="4">
        <v>6.1224489999999999E-2</v>
      </c>
      <c r="F6" s="4">
        <v>8.1967212999999997E-2</v>
      </c>
      <c r="G6" s="4">
        <v>0.10810810799999999</v>
      </c>
      <c r="H6" s="3">
        <v>1</v>
      </c>
      <c r="I6" s="1"/>
      <c r="K6" s="4">
        <v>0.1</v>
      </c>
      <c r="L6" s="4">
        <v>0</v>
      </c>
      <c r="M6" s="4">
        <v>5.5555555999999999E-2</v>
      </c>
      <c r="N6" s="4">
        <v>7.2463767999999998E-2</v>
      </c>
      <c r="O6" s="4">
        <v>8.8888888999999999E-2</v>
      </c>
      <c r="P6" s="4">
        <v>0.10619468999999999</v>
      </c>
      <c r="Q6" s="3">
        <v>1</v>
      </c>
    </row>
    <row r="7" spans="2:17" ht="16" x14ac:dyDescent="0.25">
      <c r="B7" s="4">
        <v>0.15</v>
      </c>
      <c r="C7" s="4">
        <v>0</v>
      </c>
      <c r="D7" s="4">
        <v>7.6923077000000006E-2</v>
      </c>
      <c r="E7" s="4">
        <v>9.8360656000000005E-2</v>
      </c>
      <c r="F7" s="4">
        <v>0.11627907</v>
      </c>
      <c r="G7" s="4">
        <v>0.14285714299999999</v>
      </c>
      <c r="H7" s="3">
        <v>1</v>
      </c>
      <c r="I7" s="1"/>
      <c r="K7" s="4">
        <v>0.15</v>
      </c>
      <c r="L7" s="4">
        <v>0</v>
      </c>
      <c r="M7" s="4">
        <v>9.3333333000000004E-2</v>
      </c>
      <c r="N7" s="4">
        <v>0.111111111</v>
      </c>
      <c r="O7" s="4">
        <v>0.13095238100000001</v>
      </c>
      <c r="P7" s="4">
        <v>0.16176470600000001</v>
      </c>
      <c r="Q7" s="3">
        <v>1</v>
      </c>
    </row>
    <row r="8" spans="2:17" ht="16" x14ac:dyDescent="0.25">
      <c r="B8" s="4">
        <v>0.2</v>
      </c>
      <c r="C8" s="4">
        <v>0</v>
      </c>
      <c r="D8" s="4">
        <v>0.11320754700000001</v>
      </c>
      <c r="E8" s="4">
        <v>0.14084506999999999</v>
      </c>
      <c r="F8" s="4">
        <v>0.171428571</v>
      </c>
      <c r="G8" s="4">
        <v>0.2</v>
      </c>
      <c r="H8" s="3">
        <v>1</v>
      </c>
      <c r="I8" s="1"/>
      <c r="K8" s="4">
        <v>0.2</v>
      </c>
      <c r="L8" s="4">
        <v>0</v>
      </c>
      <c r="M8" s="4">
        <v>0.12987013</v>
      </c>
      <c r="N8" s="4">
        <v>0.15517241400000001</v>
      </c>
      <c r="O8" s="4">
        <v>0.18181818199999999</v>
      </c>
      <c r="P8" s="4">
        <v>0.21238938099999999</v>
      </c>
      <c r="Q8" s="3">
        <v>1</v>
      </c>
    </row>
    <row r="9" spans="2:17" ht="16" x14ac:dyDescent="0.25">
      <c r="B9" s="4">
        <v>0.25</v>
      </c>
      <c r="C9" s="4">
        <v>0</v>
      </c>
      <c r="D9" s="4">
        <v>0.16091954</v>
      </c>
      <c r="E9" s="4">
        <v>0.1875</v>
      </c>
      <c r="F9" s="4">
        <v>0.21649484499999999</v>
      </c>
      <c r="G9" s="4">
        <v>0.25</v>
      </c>
      <c r="H9" s="3">
        <v>1</v>
      </c>
      <c r="I9" s="1"/>
      <c r="K9" s="4">
        <v>0.25</v>
      </c>
      <c r="L9" s="4">
        <v>0</v>
      </c>
      <c r="M9" s="4">
        <v>0.171428571</v>
      </c>
      <c r="N9" s="4">
        <v>0.2</v>
      </c>
      <c r="O9" s="4">
        <v>0.22807017500000001</v>
      </c>
      <c r="P9" s="4">
        <v>0.26153846200000003</v>
      </c>
      <c r="Q9" s="3">
        <v>1</v>
      </c>
    </row>
    <row r="10" spans="2:17" ht="16" x14ac:dyDescent="0.25">
      <c r="B10" s="4">
        <v>0.3</v>
      </c>
      <c r="C10" s="4">
        <v>0</v>
      </c>
      <c r="D10" s="4">
        <v>0.183098592</v>
      </c>
      <c r="E10" s="4">
        <v>0.21428571399999999</v>
      </c>
      <c r="F10" s="4">
        <v>0.25531914900000002</v>
      </c>
      <c r="G10" s="4">
        <v>0.303030303</v>
      </c>
      <c r="H10" s="3">
        <v>1</v>
      </c>
      <c r="I10" s="1"/>
      <c r="K10" s="4">
        <v>0.3</v>
      </c>
      <c r="L10" s="4">
        <v>0</v>
      </c>
      <c r="M10" s="4">
        <v>0.2</v>
      </c>
      <c r="N10" s="4">
        <v>0.24074074100000001</v>
      </c>
      <c r="O10" s="4">
        <v>0.27500000000000002</v>
      </c>
      <c r="P10" s="4">
        <v>0.32</v>
      </c>
      <c r="Q10" s="3">
        <v>1</v>
      </c>
    </row>
    <row r="11" spans="2:17" ht="16" x14ac:dyDescent="0.25">
      <c r="B11" s="4">
        <v>0.35</v>
      </c>
      <c r="C11" s="4">
        <v>0</v>
      </c>
      <c r="D11" s="4">
        <v>0.22500000000000001</v>
      </c>
      <c r="E11" s="4">
        <v>0.26229508200000001</v>
      </c>
      <c r="F11" s="4">
        <v>0.31147541000000001</v>
      </c>
      <c r="G11" s="4">
        <v>0.34883720899999998</v>
      </c>
      <c r="H11" s="3">
        <v>1</v>
      </c>
      <c r="I11" s="1"/>
      <c r="K11" s="4">
        <v>0.35</v>
      </c>
      <c r="L11" s="4">
        <v>0</v>
      </c>
      <c r="M11" s="4">
        <v>0.239130435</v>
      </c>
      <c r="N11" s="4">
        <v>0.28378378399999998</v>
      </c>
      <c r="O11" s="4">
        <v>0.322580645</v>
      </c>
      <c r="P11" s="4">
        <v>0.34224598899999997</v>
      </c>
      <c r="Q11" s="3">
        <v>1</v>
      </c>
    </row>
    <row r="12" spans="2:17" ht="16" x14ac:dyDescent="0.25">
      <c r="B12" s="4">
        <v>0.4</v>
      </c>
      <c r="C12" s="4">
        <v>0</v>
      </c>
      <c r="D12" s="4">
        <v>0.26666666700000002</v>
      </c>
      <c r="E12" s="4">
        <v>0.30645161300000001</v>
      </c>
      <c r="F12" s="4">
        <v>0.342592593</v>
      </c>
      <c r="G12" s="4">
        <v>0.38181818200000001</v>
      </c>
      <c r="H12" s="3">
        <v>1</v>
      </c>
      <c r="I12" s="1"/>
      <c r="K12" s="4">
        <v>0.4</v>
      </c>
      <c r="L12" s="4">
        <v>0</v>
      </c>
      <c r="M12" s="4">
        <v>0.30526315799999998</v>
      </c>
      <c r="N12" s="4">
        <v>0.32954545499999999</v>
      </c>
      <c r="O12" s="4">
        <v>0.35632183899999997</v>
      </c>
      <c r="P12" s="4">
        <v>0.4</v>
      </c>
      <c r="Q12" s="3">
        <v>1</v>
      </c>
    </row>
    <row r="13" spans="2:17" ht="16" x14ac:dyDescent="0.25">
      <c r="B13" s="4">
        <v>0.5</v>
      </c>
      <c r="C13" s="4">
        <v>0</v>
      </c>
      <c r="D13" s="4">
        <v>0.30434782599999999</v>
      </c>
      <c r="E13" s="4">
        <v>0.35294117600000002</v>
      </c>
      <c r="F13" s="4">
        <v>0.42424242400000001</v>
      </c>
      <c r="G13" s="4">
        <v>0.49019607799999998</v>
      </c>
      <c r="H13" s="3">
        <v>1</v>
      </c>
      <c r="I13" s="1"/>
      <c r="K13" s="4">
        <v>0.5</v>
      </c>
      <c r="L13" s="4">
        <v>0</v>
      </c>
      <c r="M13" s="4">
        <v>0.35964912300000001</v>
      </c>
      <c r="N13" s="4">
        <v>0.419753086</v>
      </c>
      <c r="O13" s="4">
        <v>0.45</v>
      </c>
      <c r="P13" s="4">
        <v>0.5</v>
      </c>
      <c r="Q13" s="3">
        <v>1</v>
      </c>
    </row>
    <row r="14" spans="2:17" ht="16" x14ac:dyDescent="0.25">
      <c r="B14" s="4">
        <v>1</v>
      </c>
      <c r="C14" s="4">
        <v>0</v>
      </c>
      <c r="D14" s="4">
        <v>0.43137254899999999</v>
      </c>
      <c r="E14" s="4">
        <v>0.49056603799999998</v>
      </c>
      <c r="F14" s="4">
        <v>0.56140350900000002</v>
      </c>
      <c r="G14" s="4">
        <v>0.64705882400000003</v>
      </c>
      <c r="H14" s="3">
        <v>1</v>
      </c>
      <c r="I14" s="1"/>
      <c r="K14" s="4">
        <v>1</v>
      </c>
      <c r="L14" s="4">
        <v>0</v>
      </c>
      <c r="M14" s="4">
        <v>0.441558442</v>
      </c>
      <c r="N14" s="4">
        <v>0.48888888899999999</v>
      </c>
      <c r="O14" s="4">
        <v>0.55555555599999995</v>
      </c>
      <c r="P14" s="4">
        <v>0.65454545500000005</v>
      </c>
      <c r="Q14" s="3">
        <v>1</v>
      </c>
    </row>
    <row r="15" spans="2:17" ht="16" x14ac:dyDescent="0.25">
      <c r="B15" s="6"/>
      <c r="C15" s="6"/>
      <c r="D15" s="6"/>
      <c r="E15" s="6"/>
      <c r="F15" s="6"/>
      <c r="G15" s="6"/>
      <c r="H15" s="7"/>
      <c r="I15" s="1"/>
      <c r="K15" s="6"/>
      <c r="L15" s="6"/>
      <c r="M15" s="6"/>
      <c r="N15" s="6"/>
      <c r="O15" s="6"/>
      <c r="P15" s="6"/>
      <c r="Q15" s="7"/>
    </row>
    <row r="16" spans="2:17" ht="16" x14ac:dyDescent="0.25">
      <c r="B16" s="6"/>
      <c r="C16" s="6"/>
      <c r="D16" s="6"/>
      <c r="E16" s="6"/>
      <c r="F16" s="6"/>
      <c r="G16" s="6"/>
      <c r="H16" s="7"/>
      <c r="I16" s="1"/>
      <c r="K16" s="6"/>
      <c r="L16" s="6"/>
      <c r="M16" s="6"/>
      <c r="N16" s="6"/>
      <c r="O16" s="6"/>
      <c r="P16" s="6"/>
      <c r="Q16" s="7"/>
    </row>
    <row r="17" spans="1:17" ht="16" x14ac:dyDescent="0.25">
      <c r="A17" t="s">
        <v>15</v>
      </c>
      <c r="B17" t="e">
        <f>IF(BOY_5="",NA(),BOY_5)</f>
        <v>#N/A</v>
      </c>
      <c r="C17" t="e">
        <f>IF(OR(B17="",B17&lt;0,B17&gt;1),NA(),IF(B17=0,0.001,B17))</f>
        <v>#N/A</v>
      </c>
      <c r="I17" s="1"/>
      <c r="K17" s="6"/>
      <c r="L17" s="6"/>
      <c r="M17" s="6"/>
      <c r="N17" s="6"/>
      <c r="O17" s="6"/>
      <c r="P17" s="6"/>
      <c r="Q17" s="7"/>
    </row>
    <row r="18" spans="1:17" ht="16" x14ac:dyDescent="0.25">
      <c r="A18" t="s">
        <v>16</v>
      </c>
      <c r="B18" t="e">
        <f>IF(EOY_5="",NA(),EOY_5)</f>
        <v>#N/A</v>
      </c>
      <c r="C18" t="e">
        <f>IF(OR(B18="",B18&lt;0,B18&gt;1),NA(),IF(B18=0,0.001,B18))</f>
        <v>#N/A</v>
      </c>
      <c r="I18" s="1"/>
      <c r="K18" s="6"/>
      <c r="L18" s="6"/>
      <c r="M18" s="6"/>
      <c r="N18" s="6"/>
      <c r="O18" s="6"/>
      <c r="P18" s="6"/>
      <c r="Q18" s="7"/>
    </row>
    <row r="19" spans="1:17" ht="16" x14ac:dyDescent="0.25">
      <c r="A19" t="s">
        <v>17</v>
      </c>
      <c r="B19" t="e">
        <f>IF(goal_BOY_5="",NA(),goal_BOY_5)</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SUMPRODUCT((B3:B13&lt;$C$17)*(B4:B14&gt;=$C$17),(B4:B14))</f>
        <v>#N/A</v>
      </c>
      <c r="C22" t="e">
        <f>VLOOKUP($B$22,$B$5:$H$14,2,FALSE)</f>
        <v>#N/A</v>
      </c>
      <c r="D22" t="e">
        <f>VLOOKUP($B$22,$B$5:$H$14,3,FALSE)</f>
        <v>#N/A</v>
      </c>
      <c r="E22" t="e">
        <f>VLOOKUP($B$22,$B$5:$H$14,4,FALSE)</f>
        <v>#N/A</v>
      </c>
      <c r="F22" t="e">
        <f>VLOOKUP($B$22,$B$5:$H$14,5,FALSE)</f>
        <v>#N/A</v>
      </c>
      <c r="G22" t="e">
        <f>VLOOKUP($B$22,$B$5:$H$14,6,FALSE)</f>
        <v>#N/A</v>
      </c>
      <c r="H22" t="e">
        <f>VLOOKUP($B$22,$B$5:$H$14,7,FALSE)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SUMPRODUCT((B3:B13&lt;$C$19)*(B4:B14&gt;=$C$19),(B4:B14))</f>
        <v>#N/A</v>
      </c>
      <c r="C26" t="e">
        <f>VLOOKUP($B$26,$B$5:$H$14,2,FALSE)</f>
        <v>#N/A</v>
      </c>
      <c r="D26" t="e">
        <f>VLOOKUP($B$26,$B$5:$H$14,3,FALSE)</f>
        <v>#N/A</v>
      </c>
      <c r="E26" t="e">
        <f>VLOOKUP($B$26,$B$5:$H$14,4,FALSE)</f>
        <v>#N/A</v>
      </c>
      <c r="F26" t="e">
        <f>VLOOKUP($B$26,$B$5:$H$14,5,FALSE)</f>
        <v>#N/A</v>
      </c>
      <c r="G26" t="e">
        <f>VLOOKUP($B$26,$B$5:$H$14,6,FALSE)</f>
        <v>#N/A</v>
      </c>
      <c r="H26" t="e">
        <f>VLOOKUP($B$26,$B$5:$H$14,7,FALSE)</f>
        <v>#N/A</v>
      </c>
      <c r="J26" s="2"/>
    </row>
    <row r="27" spans="1:17" ht="16" x14ac:dyDescent="0.25">
      <c r="A27" s="2" t="s">
        <v>10</v>
      </c>
      <c r="B27" s="1"/>
      <c r="C27" t="e">
        <f>VLOOKUP($B$26,$K$5:$Q$14,2,FALSE)</f>
        <v>#N/A</v>
      </c>
      <c r="D27" t="e">
        <f>VLOOKUP($B$26,$K$5:$Q$14,3,FALSE)</f>
        <v>#N/A</v>
      </c>
      <c r="E27" t="e">
        <f>VLOOKUP($B$26,$K$5:$Q$14,4,FALSE)</f>
        <v>#N/A</v>
      </c>
      <c r="F27" t="e">
        <f>VLOOKUP($B$26,$K$5:$Q$14,5,FALSE)</f>
        <v>#N/A</v>
      </c>
      <c r="G27" t="e">
        <f>VLOOKUP($B$26,$K$5:$Q$14,6,FALSE)</f>
        <v>#N/A</v>
      </c>
      <c r="H27" t="e">
        <f>VLOOKUP($B$26,$K$5:$Q$14,7,FALSE)</f>
        <v>#N/A</v>
      </c>
      <c r="J27" s="2"/>
      <c r="K27" s="1"/>
    </row>
    <row r="28" spans="1:17" x14ac:dyDescent="0.2">
      <c r="A28" s="2" t="s">
        <v>6</v>
      </c>
      <c r="B28" t="e">
        <f ca="1">OFFSET(A26,0,MATCH(goal_5,$B$3:$H$3,FALSE))</f>
        <v>#N/A</v>
      </c>
      <c r="C28" t="e">
        <f ca="1">OFFSET(A26,0,MATCH(goal_5,$B$3:$H$3,FALSE)+1)</f>
        <v>#N/A</v>
      </c>
      <c r="D28" t="e">
        <f ca="1">CONCATENATE(TEXT(ROUND($B$28,2)*100,"0")," - ",TEXT(ROUND($C$28,2),"0%"))</f>
        <v>#N/A</v>
      </c>
    </row>
    <row r="29" spans="1:17" x14ac:dyDescent="0.2">
      <c r="A29" s="2" t="s">
        <v>9</v>
      </c>
      <c r="B29" t="e">
        <f ca="1">OFFSET(A27,0,MATCH(goal_5,$K$3:$Q$3,FALSE))</f>
        <v>#N/A</v>
      </c>
      <c r="C29" t="e">
        <f ca="1">OFFSET(A27,0,MATCH(goal_5,$K$3:$Q$3,FALSE)+1)</f>
        <v>#N/A</v>
      </c>
      <c r="D29" t="e">
        <f ca="1">CONCATENATE(TEXT(ROUND($B$29,2)*100,"0")," - ",TEXT(ROUND($C$29,2),"0%"))</f>
        <v>#N/A</v>
      </c>
    </row>
  </sheetData>
  <sheetProtection algorithmName="SHA-512" hashValue="ccG55DHZ8DYJJJm4Kl3JQjIF+TuiCm9Q5HCrKYj0HPj5snIj+U2g8Wx/ly4B15d6WVNnP6H6cCYLr7AZtx3pOA==" saltValue="2E5pSMEY9BfpRSmugwTa9w=="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30"/>
  <sheetViews>
    <sheetView topLeftCell="A4" zoomScaleNormal="100" workbookViewId="0">
      <selection activeCell="C29" sqref="C29"/>
    </sheetView>
  </sheetViews>
  <sheetFormatPr baseColWidth="10" defaultColWidth="10.83203125" defaultRowHeight="15" x14ac:dyDescent="0.2"/>
  <cols>
    <col min="1" max="2" width="6.5" style="9" customWidth="1"/>
    <col min="3" max="13" width="12.33203125" style="9" customWidth="1"/>
    <col min="14" max="14" width="6.5" style="9" customWidth="1"/>
    <col min="15" max="16384" width="10.83203125" style="9"/>
  </cols>
  <sheetData>
    <row r="1" spans="1:14" ht="24" x14ac:dyDescent="0.2">
      <c r="A1" s="31"/>
      <c r="B1" s="59" t="s">
        <v>35</v>
      </c>
      <c r="C1" s="59"/>
      <c r="D1" s="59"/>
      <c r="E1" s="59"/>
      <c r="F1" s="59"/>
      <c r="G1" s="59"/>
      <c r="H1" s="59"/>
      <c r="I1" s="59"/>
      <c r="J1" s="59"/>
      <c r="K1" s="59"/>
      <c r="L1" s="59"/>
      <c r="M1" s="59"/>
      <c r="N1" s="59"/>
    </row>
    <row r="2" spans="1:14" ht="23" x14ac:dyDescent="0.2">
      <c r="A2" s="31"/>
      <c r="B2" s="52" t="s">
        <v>38</v>
      </c>
      <c r="C2" s="52"/>
      <c r="D2" s="52"/>
      <c r="E2" s="52"/>
      <c r="F2" s="52"/>
      <c r="G2" s="52"/>
      <c r="H2" s="52"/>
      <c r="I2" s="52"/>
      <c r="J2" s="52"/>
      <c r="K2" s="52"/>
      <c r="L2" s="52"/>
      <c r="M2" s="52"/>
      <c r="N2" s="52"/>
    </row>
    <row r="3" spans="1:14" ht="16.5" customHeight="1" x14ac:dyDescent="0.2">
      <c r="A3" s="31"/>
      <c r="B3" s="22"/>
      <c r="C3" s="22"/>
      <c r="D3" s="22"/>
      <c r="E3" s="22"/>
      <c r="F3" s="22"/>
      <c r="G3" s="22"/>
      <c r="H3" s="22"/>
      <c r="I3" s="22"/>
      <c r="J3" s="22"/>
      <c r="K3" s="22"/>
      <c r="L3" s="22"/>
      <c r="M3" s="22"/>
      <c r="N3" s="22"/>
    </row>
    <row r="4" spans="1:14" ht="47.25" customHeight="1" x14ac:dyDescent="0.2">
      <c r="A4" s="31"/>
      <c r="B4" s="55" t="s">
        <v>44</v>
      </c>
      <c r="C4" s="55"/>
      <c r="D4" s="55"/>
      <c r="E4" s="55"/>
      <c r="F4" s="55"/>
      <c r="G4" s="55"/>
      <c r="H4" s="55"/>
      <c r="I4" s="55"/>
      <c r="J4" s="55"/>
      <c r="K4" s="55"/>
      <c r="L4" s="55"/>
      <c r="M4" s="55"/>
      <c r="N4" s="55"/>
    </row>
    <row r="5" spans="1:14" ht="12.75" customHeight="1" x14ac:dyDescent="0.2">
      <c r="A5" s="31"/>
      <c r="B5" s="55"/>
      <c r="C5" s="55"/>
      <c r="D5" s="55"/>
      <c r="E5" s="55"/>
      <c r="F5" s="55"/>
      <c r="G5" s="55"/>
      <c r="H5" s="55"/>
      <c r="I5" s="55"/>
      <c r="J5" s="55"/>
      <c r="K5" s="55"/>
      <c r="L5" s="55"/>
      <c r="M5" s="55"/>
      <c r="N5" s="55"/>
    </row>
    <row r="6" spans="1:14" ht="15" customHeight="1" x14ac:dyDescent="0.2">
      <c r="A6" s="31"/>
      <c r="B6" s="54" t="s">
        <v>82</v>
      </c>
      <c r="C6" s="54"/>
      <c r="D6" s="54"/>
      <c r="E6" s="54"/>
      <c r="F6" s="54"/>
      <c r="G6" s="54"/>
      <c r="H6" s="54"/>
      <c r="I6" s="54"/>
      <c r="J6" s="54"/>
      <c r="K6" s="54"/>
      <c r="L6" s="54"/>
      <c r="M6" s="54"/>
      <c r="N6" s="54"/>
    </row>
    <row r="7" spans="1:14" ht="74.25" customHeight="1" x14ac:dyDescent="0.2">
      <c r="A7" s="31"/>
      <c r="B7" s="55" t="s">
        <v>83</v>
      </c>
      <c r="C7" s="55"/>
      <c r="D7" s="55"/>
      <c r="E7" s="55"/>
      <c r="F7" s="55"/>
      <c r="G7" s="55"/>
      <c r="H7" s="55"/>
      <c r="I7" s="55"/>
      <c r="J7" s="55"/>
      <c r="K7" s="55"/>
      <c r="L7" s="55"/>
      <c r="M7" s="55"/>
      <c r="N7" s="55"/>
    </row>
    <row r="8" spans="1:14" ht="13.5" customHeight="1" x14ac:dyDescent="0.2">
      <c r="A8" s="31"/>
      <c r="B8" s="23"/>
      <c r="C8" s="23"/>
      <c r="D8" s="23"/>
      <c r="E8" s="23"/>
      <c r="F8" s="23"/>
      <c r="G8" s="23"/>
      <c r="H8" s="23"/>
      <c r="I8" s="23"/>
      <c r="J8" s="23"/>
      <c r="K8" s="23"/>
      <c r="L8" s="23"/>
      <c r="M8" s="23"/>
      <c r="N8" s="23"/>
    </row>
    <row r="9" spans="1:14" ht="16" x14ac:dyDescent="0.2">
      <c r="A9" s="31"/>
      <c r="B9" s="54" t="s">
        <v>80</v>
      </c>
      <c r="C9" s="54"/>
      <c r="D9" s="54"/>
      <c r="E9" s="54"/>
      <c r="F9" s="54"/>
      <c r="G9" s="54"/>
      <c r="H9" s="54"/>
      <c r="I9" s="54"/>
      <c r="J9" s="54"/>
      <c r="K9" s="54"/>
      <c r="L9" s="54"/>
      <c r="M9" s="54"/>
      <c r="N9" s="54"/>
    </row>
    <row r="10" spans="1:14" ht="62.25" customHeight="1" x14ac:dyDescent="0.2">
      <c r="A10" s="31"/>
      <c r="B10" s="55" t="s">
        <v>81</v>
      </c>
      <c r="C10" s="55"/>
      <c r="D10" s="55"/>
      <c r="E10" s="55"/>
      <c r="F10" s="55"/>
      <c r="G10" s="55"/>
      <c r="H10" s="55"/>
      <c r="I10" s="55"/>
      <c r="J10" s="55"/>
      <c r="K10" s="55"/>
      <c r="L10" s="55"/>
      <c r="M10" s="55"/>
      <c r="N10" s="55"/>
    </row>
    <row r="11" spans="1:14" ht="16" x14ac:dyDescent="0.2">
      <c r="A11" s="31"/>
      <c r="B11" s="24"/>
      <c r="C11" s="24"/>
      <c r="D11" s="24"/>
      <c r="E11" s="24"/>
      <c r="F11" s="24"/>
      <c r="G11" s="24"/>
      <c r="H11" s="24"/>
      <c r="I11" s="24"/>
      <c r="J11" s="24"/>
      <c r="K11" s="24"/>
      <c r="L11" s="24"/>
      <c r="M11" s="24"/>
      <c r="N11" s="24"/>
    </row>
    <row r="12" spans="1:14" ht="34" x14ac:dyDescent="0.2">
      <c r="A12" s="31"/>
      <c r="B12" s="24"/>
      <c r="C12" s="37" t="s">
        <v>20</v>
      </c>
      <c r="D12" s="26" t="s">
        <v>42</v>
      </c>
      <c r="E12" s="27"/>
      <c r="F12" s="37" t="s">
        <v>46</v>
      </c>
      <c r="G12" s="26" t="s">
        <v>42</v>
      </c>
      <c r="H12" s="24"/>
      <c r="I12" s="27"/>
      <c r="J12" s="27"/>
      <c r="K12" s="27"/>
      <c r="L12" s="56"/>
      <c r="M12" s="56"/>
      <c r="N12" s="24"/>
    </row>
    <row r="13" spans="1:14" ht="16" x14ac:dyDescent="0.2">
      <c r="A13" s="31"/>
      <c r="B13" s="24"/>
      <c r="C13" s="28"/>
      <c r="D13" s="28"/>
      <c r="E13" s="27"/>
      <c r="F13" s="27"/>
      <c r="G13" s="27"/>
      <c r="H13" s="27"/>
      <c r="I13" s="27"/>
      <c r="J13" s="27"/>
      <c r="K13" s="27"/>
      <c r="L13" s="29"/>
      <c r="M13" s="29"/>
      <c r="N13" s="24"/>
    </row>
    <row r="14" spans="1:14" ht="16" x14ac:dyDescent="0.2">
      <c r="A14" s="31"/>
      <c r="B14" s="24"/>
      <c r="C14" s="57" t="s">
        <v>45</v>
      </c>
      <c r="D14" s="58" t="s">
        <v>47</v>
      </c>
      <c r="E14" s="58"/>
      <c r="F14" s="58"/>
      <c r="G14" s="58"/>
      <c r="H14" s="58"/>
      <c r="I14" s="58" t="s">
        <v>48</v>
      </c>
      <c r="J14" s="58"/>
      <c r="K14" s="58"/>
      <c r="L14" s="58"/>
      <c r="M14" s="58"/>
      <c r="N14" s="24"/>
    </row>
    <row r="15" spans="1:14" ht="48" customHeight="1" x14ac:dyDescent="0.2">
      <c r="A15" s="31"/>
      <c r="B15" s="24"/>
      <c r="C15" s="57"/>
      <c r="D15" s="33" t="s">
        <v>36</v>
      </c>
      <c r="E15" s="33" t="s">
        <v>19</v>
      </c>
      <c r="F15" s="34" t="s">
        <v>0</v>
      </c>
      <c r="G15" s="34" t="s">
        <v>18</v>
      </c>
      <c r="H15" s="25" t="s">
        <v>37</v>
      </c>
      <c r="I15" s="33" t="s">
        <v>36</v>
      </c>
      <c r="J15" s="33" t="s">
        <v>19</v>
      </c>
      <c r="K15" s="34" t="s">
        <v>0</v>
      </c>
      <c r="L15" s="34" t="s">
        <v>18</v>
      </c>
      <c r="M15" s="25" t="s">
        <v>37</v>
      </c>
      <c r="N15" s="24"/>
    </row>
    <row r="16" spans="1:14" ht="16" x14ac:dyDescent="0.2">
      <c r="A16" s="31"/>
      <c r="B16" s="24"/>
      <c r="C16" s="35" t="str">
        <f ca="1">IFERROR(CONCATENATE(TEXT(INDIRECT("'"&amp;ranges_tab&amp;"'!K4")*100,"0")," - ",TEXT(INDIRECT("'"&amp;ranges_tab&amp;"'!K5"),"0%")),"")</f>
        <v/>
      </c>
      <c r="D16" s="36" t="str">
        <f ca="1">IFERROR(CONCATENATE(TEXT(ROUND(INDIRECT("'"&amp;ranges_tab&amp;"'!L5"),2)*100,"0")," - ",TEXT(ROUND(INDIRECT("'"&amp;ranges_tab&amp;"'!M5"),2),"0%")),"")</f>
        <v/>
      </c>
      <c r="E16" s="36" t="str">
        <f ca="1">IFERROR(CONCATENATE(TEXT(ROUND(INDIRECT("'"&amp;ranges_tab&amp;"'!M5"),2)*100,"0")," - ",TEXT(ROUND(INDIRECT("'"&amp;ranges_tab&amp;"'!N5"),2),"0%")),"")</f>
        <v/>
      </c>
      <c r="F16" s="36" t="str">
        <f ca="1">IFERROR(CONCATENATE(TEXT(ROUND(INDIRECT("'"&amp;ranges_tab&amp;"'!N5"),2)*100,"0")," - ",TEXT(ROUND(INDIRECT("'"&amp;ranges_tab&amp;"'!O5"),2),"0%")),"")</f>
        <v/>
      </c>
      <c r="G16" s="36" t="str">
        <f ca="1">IFERROR(CONCATENATE(TEXT(ROUND(INDIRECT("'"&amp;ranges_tab&amp;"'!O5")*100,2),"0")," - ",TEXT(ROUND(INDIRECT("'"&amp;ranges_tab&amp;"'!P5"),2),"0%")),"")</f>
        <v/>
      </c>
      <c r="H16" s="36" t="str">
        <f ca="1">IFERROR(CONCATENATE(TEXT(ROUND(INDIRECT("'"&amp;ranges_tab&amp;"'!P5"),2)*100,"0")," - ",TEXT(ROUND(INDIRECT("'"&amp;ranges_tab&amp;"'!Q5"),2),"0%")),"")</f>
        <v/>
      </c>
      <c r="I16" s="36" t="str">
        <f ca="1">IFERROR(CONCATENATE(TEXT(ROUND(INDIRECT("'"&amp;ranges_tab&amp;"'!C5"),2)*100,"0")," - ",TEXT(ROUND(INDIRECT("'"&amp;ranges_tab&amp;"'!D5"),2),"0%")),"")</f>
        <v/>
      </c>
      <c r="J16" s="36" t="str">
        <f ca="1">IFERROR(CONCATENATE(TEXT(ROUND(INDIRECT("'"&amp;ranges_tab&amp;"'!D5")*100,2),"0")," - ",TEXT(ROUND(INDIRECT("'"&amp;ranges_tab&amp;"'!E5"),2),"0%")),"")</f>
        <v/>
      </c>
      <c r="K16" s="36" t="str">
        <f ca="1">IFERROR(CONCATENATE(TEXT(ROUND(INDIRECT("'"&amp;ranges_tab&amp;"'!E5")*100,2),"0")," - ",TEXT(ROUND(INDIRECT("'"&amp;ranges_tab&amp;"'!F5"),2),"0%")),"")</f>
        <v/>
      </c>
      <c r="L16" s="36" t="str">
        <f ca="1">IFERROR(CONCATENATE(TEXT(ROUND(INDIRECT("'"&amp;ranges_tab&amp;"'!F5"),2)*100,"0")," - ",TEXT(ROUND(INDIRECT("'"&amp;ranges_tab&amp;"'!G5"),2),"0%")),"")</f>
        <v/>
      </c>
      <c r="M16" s="36" t="str">
        <f ca="1">IFERROR(CONCATENATE(TEXT(ROUND(INDIRECT("'"&amp;ranges_tab&amp;"'!G5"),2)*100,"0")," - ",TEXT(ROUND(INDIRECT("'"&amp;ranges_tab&amp;"'!H5"),2),"0%")),"")</f>
        <v/>
      </c>
      <c r="N16" s="24"/>
    </row>
    <row r="17" spans="1:14" ht="16" x14ac:dyDescent="0.2">
      <c r="A17" s="31"/>
      <c r="B17" s="24"/>
      <c r="C17" s="35" t="str">
        <f ca="1">IFERROR(IF(INDIRECT("'"&amp;ranges_tab&amp;"'!K6")=0,"",CONCATENATE(TEXT(INDIRECT("'"&amp;ranges_tab&amp;"'!K5")*100,"0")," - ",TEXT(INDIRECT("'"&amp;ranges_tab&amp;"'!K6"),"0%"))),"")</f>
        <v/>
      </c>
      <c r="D17" s="36" t="str">
        <f ca="1">IFERROR(CONCATENATE(TEXT(ROUND(INDIRECT("'"&amp;ranges_tab&amp;"'!L6"),2)*100,"0")," - ",TEXT(ROUND(INDIRECT("'"&amp;ranges_tab&amp;"'!M6"),2),"0%")),"")</f>
        <v/>
      </c>
      <c r="E17" s="36" t="str">
        <f ca="1">IFERROR(CONCATENATE(TEXT(ROUND(INDIRECT("'"&amp;ranges_tab&amp;"'!M6"),2)*100,"0")," - ",TEXT(ROUND(INDIRECT("'"&amp;ranges_tab&amp;"'!N6"),2),"0%")),"")</f>
        <v/>
      </c>
      <c r="F17" s="36" t="str">
        <f ca="1">IFERROR(CONCATENATE(TEXT(ROUND(INDIRECT("'"&amp;ranges_tab&amp;"'!N6"),2)*100,"0")," - ",TEXT(ROUND(INDIRECT("'"&amp;ranges_tab&amp;"'!O6"),2),"0%")),"")</f>
        <v/>
      </c>
      <c r="G17" s="36" t="str">
        <f ca="1">IFERROR(CONCATENATE(TEXT(ROUND(INDIRECT("'"&amp;ranges_tab&amp;"'!O6")*100,2),"0")," - ",TEXT(ROUND(INDIRECT("'"&amp;ranges_tab&amp;"'!P6"),2),"0%")),"")</f>
        <v/>
      </c>
      <c r="H17" s="36" t="str">
        <f ca="1">IFERROR(CONCATENATE(TEXT(ROUND(INDIRECT("'"&amp;ranges_tab&amp;"'!P6"),2)*100,"0")," - ",TEXT(ROUND(INDIRECT("'"&amp;ranges_tab&amp;"'!Q6"),2),"0%")),"")</f>
        <v/>
      </c>
      <c r="I17" s="36" t="str">
        <f ca="1">IFERROR(CONCATENATE(TEXT(ROUND(INDIRECT("'"&amp;ranges_tab&amp;"'!C6"),2)*100,"0")," - ",TEXT(ROUND(INDIRECT("'"&amp;ranges_tab&amp;"'!D6"),2),"0%")),"")</f>
        <v/>
      </c>
      <c r="J17" s="36" t="str">
        <f ca="1">IFERROR(CONCATENATE(TEXT(ROUND(INDIRECT("'"&amp;ranges_tab&amp;"'!D6")*100,2),"0")," - ",TEXT(ROUND(INDIRECT("'"&amp;ranges_tab&amp;"'!E6"),2),"0%")),"")</f>
        <v/>
      </c>
      <c r="K17" s="36" t="str">
        <f ca="1">IFERROR(CONCATENATE(TEXT(ROUND(INDIRECT("'"&amp;ranges_tab&amp;"'!E6")*100,2),"0")," - ",TEXT(ROUND(INDIRECT("'"&amp;ranges_tab&amp;"'!F6"),2),"0%")),"")</f>
        <v/>
      </c>
      <c r="L17" s="36" t="str">
        <f ca="1">IFERROR(CONCATENATE(TEXT(ROUND(INDIRECT("'"&amp;ranges_tab&amp;"'!F6"),2)*100,"0")," - ",TEXT(ROUND(INDIRECT("'"&amp;ranges_tab&amp;"'!G6"),2),"0%")),"")</f>
        <v/>
      </c>
      <c r="M17" s="36" t="str">
        <f ca="1">IFERROR(CONCATENATE(TEXT(ROUND(INDIRECT("'"&amp;ranges_tab&amp;"'!G6"),2)*100,"0")," - ",TEXT(ROUND(INDIRECT("'"&amp;ranges_tab&amp;"'!H6"),2),"0%")),"")</f>
        <v/>
      </c>
      <c r="N17" s="24"/>
    </row>
    <row r="18" spans="1:14" ht="16" x14ac:dyDescent="0.2">
      <c r="A18" s="31"/>
      <c r="B18" s="24"/>
      <c r="C18" s="35" t="str">
        <f ca="1">IFERROR(IF(INDIRECT("'"&amp;ranges_tab&amp;"'!K7")=0,"",CONCATENATE(TEXT(INDIRECT("'"&amp;ranges_tab&amp;"'!K6")*100,"0")," - ",TEXT(INDIRECT("'"&amp;ranges_tab&amp;"'!K7"),"0%"))),"")</f>
        <v/>
      </c>
      <c r="D18" s="36" t="str">
        <f ca="1">IFERROR(CONCATENATE(TEXT(ROUND(INDIRECT("'"&amp;ranges_tab&amp;"'!L7"),2)*100,"0")," - ",TEXT(ROUND(INDIRECT("'"&amp;ranges_tab&amp;"'!M7"),2),"0%")),"")</f>
        <v/>
      </c>
      <c r="E18" s="36" t="str">
        <f ca="1">IFERROR(CONCATENATE(TEXT(ROUND(INDIRECT("'"&amp;ranges_tab&amp;"'!M7"),2)*100,"0")," - ",TEXT(ROUND(INDIRECT("'"&amp;ranges_tab&amp;"'!N7"),2),"0%")),"")</f>
        <v/>
      </c>
      <c r="F18" s="36" t="str">
        <f ca="1">IFERROR(CONCATENATE(TEXT(ROUND(INDIRECT("'"&amp;ranges_tab&amp;"'!N7"),2)*100,"0")," - ",TEXT(ROUND(INDIRECT("'"&amp;ranges_tab&amp;"'!O7"),2),"0%")),"")</f>
        <v/>
      </c>
      <c r="G18" s="36" t="str">
        <f ca="1">IFERROR(CONCATENATE(TEXT(ROUND(INDIRECT("'"&amp;ranges_tab&amp;"'!O7")*100,2),"0")," - ",TEXT(ROUND(INDIRECT("'"&amp;ranges_tab&amp;"'!P7"),2),"0%")),"")</f>
        <v/>
      </c>
      <c r="H18" s="36" t="str">
        <f ca="1">IFERROR(CONCATENATE(TEXT(ROUND(INDIRECT("'"&amp;ranges_tab&amp;"'!P7"),2)*100,"0")," - ",TEXT(ROUND(INDIRECT("'"&amp;ranges_tab&amp;"'!Q7"),2),"0%")),"")</f>
        <v/>
      </c>
      <c r="I18" s="36" t="str">
        <f ca="1">IFERROR(CONCATENATE(TEXT(ROUND(INDIRECT("'"&amp;ranges_tab&amp;"'!C7"),2)*100,"0")," - ",TEXT(ROUND(INDIRECT("'"&amp;ranges_tab&amp;"'!D7"),2),"0%")),"")</f>
        <v/>
      </c>
      <c r="J18" s="36" t="str">
        <f ca="1">IFERROR(CONCATENATE(TEXT(ROUND(INDIRECT("'"&amp;ranges_tab&amp;"'!D7")*100,2),"0")," - ",TEXT(ROUND(INDIRECT("'"&amp;ranges_tab&amp;"'!E7"),2),"0%")),"")</f>
        <v/>
      </c>
      <c r="K18" s="36" t="str">
        <f ca="1">IFERROR(CONCATENATE(TEXT(ROUND(INDIRECT("'"&amp;ranges_tab&amp;"'!E7")*100,2),"0")," - ",TEXT(ROUND(INDIRECT("'"&amp;ranges_tab&amp;"'!F7"),2),"0%")),"")</f>
        <v/>
      </c>
      <c r="L18" s="36" t="str">
        <f ca="1">IFERROR(CONCATENATE(TEXT(ROUND(INDIRECT("'"&amp;ranges_tab&amp;"'!F7"),2)*100,"0")," - ",TEXT(ROUND(INDIRECT("'"&amp;ranges_tab&amp;"'!G7"),2),"0%")),"")</f>
        <v/>
      </c>
      <c r="M18" s="36" t="str">
        <f ca="1">IFERROR(CONCATENATE(TEXT(ROUND(INDIRECT("'"&amp;ranges_tab&amp;"'!G7"),2)*100,"0")," - ",TEXT(ROUND(INDIRECT("'"&amp;ranges_tab&amp;"'!H7"),2),"0%")),"")</f>
        <v/>
      </c>
      <c r="N18" s="24"/>
    </row>
    <row r="19" spans="1:14" ht="16" x14ac:dyDescent="0.2">
      <c r="A19" s="31"/>
      <c r="B19" s="24"/>
      <c r="C19" s="35" t="str">
        <f ca="1">IFERROR(IF(INDIRECT("'"&amp;ranges_tab&amp;"'!K8")=0,"",CONCATENATE(TEXT(INDIRECT("'"&amp;ranges_tab&amp;"'!K7")*100,"0")," - ",TEXT(INDIRECT("'"&amp;ranges_tab&amp;"'!K8"),"0%"))),"")</f>
        <v/>
      </c>
      <c r="D19" s="36" t="str">
        <f ca="1">IFERROR(CONCATENATE(TEXT(ROUND(INDIRECT("'"&amp;ranges_tab&amp;"'!L8"),2)*100,"0")," - ",TEXT(ROUND(INDIRECT("'"&amp;ranges_tab&amp;"'!M8"),2),"0%")),"")</f>
        <v/>
      </c>
      <c r="E19" s="36" t="str">
        <f ca="1">IFERROR(CONCATENATE(TEXT(ROUND(INDIRECT("'"&amp;ranges_tab&amp;"'!M8"),2)*100,"0")," - ",TEXT(ROUND(INDIRECT("'"&amp;ranges_tab&amp;"'!N8"),2),"0%")),"")</f>
        <v/>
      </c>
      <c r="F19" s="36" t="str">
        <f ca="1">IFERROR(CONCATENATE(TEXT(ROUND(INDIRECT("'"&amp;ranges_tab&amp;"'!N8"),2)*100,"0")," - ",TEXT(ROUND(INDIRECT("'"&amp;ranges_tab&amp;"'!O8"),2),"0%")),"")</f>
        <v/>
      </c>
      <c r="G19" s="36" t="str">
        <f ca="1">IFERROR(CONCATENATE(TEXT(ROUND(INDIRECT("'"&amp;ranges_tab&amp;"'!O8")*100,2),"0")," - ",TEXT(ROUND(INDIRECT("'"&amp;ranges_tab&amp;"'!P8"),2),"0%")),"")</f>
        <v/>
      </c>
      <c r="H19" s="36" t="str">
        <f ca="1">IFERROR(CONCATENATE(TEXT(ROUND(INDIRECT("'"&amp;ranges_tab&amp;"'!P8"),2)*100,"0")," - ",TEXT(ROUND(INDIRECT("'"&amp;ranges_tab&amp;"'!Q8"),2),"0%")),"")</f>
        <v/>
      </c>
      <c r="I19" s="36" t="str">
        <f ca="1">IFERROR(CONCATENATE(TEXT(ROUND(INDIRECT("'"&amp;ranges_tab&amp;"'!C8"),2)*100,"0")," - ",TEXT(ROUND(INDIRECT("'"&amp;ranges_tab&amp;"'!D8"),2),"0%")),"")</f>
        <v/>
      </c>
      <c r="J19" s="36" t="str">
        <f ca="1">IFERROR(CONCATENATE(TEXT(ROUND(INDIRECT("'"&amp;ranges_tab&amp;"'!D8")*100,2),"0")," - ",TEXT(ROUND(INDIRECT("'"&amp;ranges_tab&amp;"'!E8"),2),"0%")),"")</f>
        <v/>
      </c>
      <c r="K19" s="36" t="str">
        <f ca="1">IFERROR(CONCATENATE(TEXT(ROUND(INDIRECT("'"&amp;ranges_tab&amp;"'!E8")*100,2),"0")," - ",TEXT(ROUND(INDIRECT("'"&amp;ranges_tab&amp;"'!F8"),2),"0%")),"")</f>
        <v/>
      </c>
      <c r="L19" s="36" t="str">
        <f ca="1">IFERROR(CONCATENATE(TEXT(ROUND(INDIRECT("'"&amp;ranges_tab&amp;"'!F8"),2)*100,"0")," - ",TEXT(ROUND(INDIRECT("'"&amp;ranges_tab&amp;"'!G8"),2),"0%")),"")</f>
        <v/>
      </c>
      <c r="M19" s="36" t="str">
        <f ca="1">IFERROR(CONCATENATE(TEXT(ROUND(INDIRECT("'"&amp;ranges_tab&amp;"'!G8"),2)*100,"0")," - ",TEXT(ROUND(INDIRECT("'"&amp;ranges_tab&amp;"'!H8"),2),"0%")),"")</f>
        <v/>
      </c>
      <c r="N19" s="24"/>
    </row>
    <row r="20" spans="1:14" ht="16" x14ac:dyDescent="0.2">
      <c r="A20" s="31"/>
      <c r="B20" s="24"/>
      <c r="C20" s="35" t="str">
        <f ca="1">IFERROR(IF(INDIRECT("'"&amp;ranges_tab&amp;"'!K9")=0,"",CONCATENATE(TEXT(INDIRECT("'"&amp;ranges_tab&amp;"'!K8")*100,"0")," - ",TEXT(INDIRECT("'"&amp;ranges_tab&amp;"'!K9"),"0%"))),"")</f>
        <v/>
      </c>
      <c r="D20" s="36" t="str">
        <f ca="1">IFERROR(CONCATENATE(TEXT(ROUND(INDIRECT("'"&amp;ranges_tab&amp;"'!L9"),2)*100,"0")," - ",TEXT(ROUND(INDIRECT("'"&amp;ranges_tab&amp;"'!M9"),2),"0%")),"")</f>
        <v/>
      </c>
      <c r="E20" s="36" t="str">
        <f ca="1">IFERROR(CONCATENATE(TEXT(ROUND(INDIRECT("'"&amp;ranges_tab&amp;"'!M9"),2)*100,"0")," - ",TEXT(ROUND(INDIRECT("'"&amp;ranges_tab&amp;"'!N9"),2),"0%")),"")</f>
        <v/>
      </c>
      <c r="F20" s="36" t="str">
        <f ca="1">IFERROR(CONCATENATE(TEXT(ROUND(INDIRECT("'"&amp;ranges_tab&amp;"'!N9"),2)*100,"0")," - ",TEXT(ROUND(INDIRECT("'"&amp;ranges_tab&amp;"'!O9"),2),"0%")),"")</f>
        <v/>
      </c>
      <c r="G20" s="36" t="str">
        <f ca="1">IFERROR(CONCATENATE(TEXT(ROUND(INDIRECT("'"&amp;ranges_tab&amp;"'!O9")*100,2),"0")," - ",TEXT(ROUND(INDIRECT("'"&amp;ranges_tab&amp;"'!P9"),2),"0%")),"")</f>
        <v/>
      </c>
      <c r="H20" s="36" t="str">
        <f ca="1">IFERROR(CONCATENATE(TEXT(ROUND(INDIRECT("'"&amp;ranges_tab&amp;"'!P9"),2)*100,"0")," - ",TEXT(ROUND(INDIRECT("'"&amp;ranges_tab&amp;"'!Q9"),2),"0%")),"")</f>
        <v/>
      </c>
      <c r="I20" s="36" t="str">
        <f ca="1">IFERROR(CONCATENATE(TEXT(ROUND(INDIRECT("'"&amp;ranges_tab&amp;"'!C9"),2)*100,"0")," - ",TEXT(ROUND(INDIRECT("'"&amp;ranges_tab&amp;"'!D9"),2),"0%")),"")</f>
        <v/>
      </c>
      <c r="J20" s="36" t="str">
        <f ca="1">IFERROR(CONCATENATE(TEXT(ROUND(INDIRECT("'"&amp;ranges_tab&amp;"'!D9")*100,2),"0")," - ",TEXT(ROUND(INDIRECT("'"&amp;ranges_tab&amp;"'!E9"),2),"0%")),"")</f>
        <v/>
      </c>
      <c r="K20" s="36" t="str">
        <f ca="1">IFERROR(CONCATENATE(TEXT(ROUND(INDIRECT("'"&amp;ranges_tab&amp;"'!E9")*100,2),"0")," - ",TEXT(ROUND(INDIRECT("'"&amp;ranges_tab&amp;"'!F9"),2),"0%")),"")</f>
        <v/>
      </c>
      <c r="L20" s="36" t="str">
        <f ca="1">IFERROR(CONCATENATE(TEXT(ROUND(INDIRECT("'"&amp;ranges_tab&amp;"'!F9"),2)*100,"0")," - ",TEXT(ROUND(INDIRECT("'"&amp;ranges_tab&amp;"'!G9"),2),"0%")),"")</f>
        <v/>
      </c>
      <c r="M20" s="36" t="str">
        <f ca="1">IFERROR(CONCATENATE(TEXT(ROUND(INDIRECT("'"&amp;ranges_tab&amp;"'!G9"),2)*100,"0")," - ",TEXT(ROUND(INDIRECT("'"&amp;ranges_tab&amp;"'!H9"),2),"0%")),"")</f>
        <v/>
      </c>
      <c r="N20" s="24"/>
    </row>
    <row r="21" spans="1:14" ht="16" x14ac:dyDescent="0.2">
      <c r="A21" s="31"/>
      <c r="B21" s="24"/>
      <c r="C21" s="35" t="str">
        <f ca="1">IFERROR(IF(INDIRECT("'"&amp;ranges_tab&amp;"'!K10")=0,"",CONCATENATE(TEXT(INDIRECT("'"&amp;ranges_tab&amp;"'!K9")*100,"0")," - ",TEXT(INDIRECT("'"&amp;ranges_tab&amp;"'!K10"),"0%"))),"")</f>
        <v/>
      </c>
      <c r="D21" s="36" t="str">
        <f ca="1">IFERROR(CONCATENATE(TEXT(ROUND(INDIRECT("'"&amp;ranges_tab&amp;"'!L10"),2)*100,"0")," - ",TEXT(ROUND(INDIRECT("'"&amp;ranges_tab&amp;"'!M10"),2),"0%")),"")</f>
        <v/>
      </c>
      <c r="E21" s="36" t="str">
        <f ca="1">IFERROR(CONCATENATE(TEXT(ROUND(INDIRECT("'"&amp;ranges_tab&amp;"'!M10"),2)*100,"0")," - ",TEXT(ROUND(INDIRECT("'"&amp;ranges_tab&amp;"'!N10"),2),"0%")),"")</f>
        <v/>
      </c>
      <c r="F21" s="36" t="str">
        <f ca="1">IFERROR(CONCATENATE(TEXT(ROUND(INDIRECT("'"&amp;ranges_tab&amp;"'!N10"),2)*100,"0")," - ",TEXT(ROUND(INDIRECT("'"&amp;ranges_tab&amp;"'!O10"),2),"0%")),"")</f>
        <v/>
      </c>
      <c r="G21" s="36" t="str">
        <f ca="1">IFERROR(CONCATENATE(TEXT(ROUND(INDIRECT("'"&amp;ranges_tab&amp;"'!O10")*100,2),"0")," - ",TEXT(ROUND(INDIRECT("'"&amp;ranges_tab&amp;"'!P10"),2),"0%")),"")</f>
        <v/>
      </c>
      <c r="H21" s="36" t="str">
        <f ca="1">IFERROR(CONCATENATE(TEXT(ROUND(INDIRECT("'"&amp;ranges_tab&amp;"'!P10"),2)*100,"0")," - ",TEXT(ROUND(INDIRECT("'"&amp;ranges_tab&amp;"'!Q10"),2),"0%")),"")</f>
        <v/>
      </c>
      <c r="I21" s="36" t="str">
        <f ca="1">IFERROR(CONCATENATE(TEXT(ROUND(INDIRECT("'"&amp;ranges_tab&amp;"'!C10"),2)*100,"0")," - ",TEXT(ROUND(INDIRECT("'"&amp;ranges_tab&amp;"'!D10"),2),"0%")),"")</f>
        <v/>
      </c>
      <c r="J21" s="36" t="str">
        <f ca="1">IFERROR(CONCATENATE(TEXT(ROUND(INDIRECT("'"&amp;ranges_tab&amp;"'!D10")*100,2),"0")," - ",TEXT(ROUND(INDIRECT("'"&amp;ranges_tab&amp;"'!E10"),2),"0%")),"")</f>
        <v/>
      </c>
      <c r="K21" s="36" t="str">
        <f ca="1">IFERROR(CONCATENATE(TEXT(ROUND(INDIRECT("'"&amp;ranges_tab&amp;"'!E10")*100,2),"0")," - ",TEXT(ROUND(INDIRECT("'"&amp;ranges_tab&amp;"'!F10"),2),"0%")),"")</f>
        <v/>
      </c>
      <c r="L21" s="36" t="str">
        <f ca="1">IFERROR(CONCATENATE(TEXT(ROUND(INDIRECT("'"&amp;ranges_tab&amp;"'!F10"),2)*100,"0")," - ",TEXT(ROUND(INDIRECT("'"&amp;ranges_tab&amp;"'!G10"),2),"0%")),"")</f>
        <v/>
      </c>
      <c r="M21" s="36" t="str">
        <f ca="1">IFERROR(CONCATENATE(TEXT(ROUND(INDIRECT("'"&amp;ranges_tab&amp;"'!G10"),2)*100,"0")," - ",TEXT(ROUND(INDIRECT("'"&amp;ranges_tab&amp;"'!H10"),2),"0%")),"")</f>
        <v/>
      </c>
      <c r="N21" s="24"/>
    </row>
    <row r="22" spans="1:14" ht="16" x14ac:dyDescent="0.2">
      <c r="A22" s="31"/>
      <c r="B22" s="24"/>
      <c r="C22" s="35" t="str">
        <f ca="1">IFERROR(IF(INDIRECT("'"&amp;ranges_tab&amp;"'!K11")=0,"",CONCATENATE(TEXT(INDIRECT("'"&amp;ranges_tab&amp;"'!K10")*100,"0")," - ",TEXT(INDIRECT("'"&amp;ranges_tab&amp;"'!K11"),"0%"))),"")</f>
        <v/>
      </c>
      <c r="D22" s="36" t="str">
        <f ca="1">IFERROR(CONCATENATE(TEXT(ROUND(INDIRECT("'"&amp;ranges_tab&amp;"'!L11"),2)*100,"0")," - ",TEXT(ROUND(INDIRECT("'"&amp;ranges_tab&amp;"'!M11"),2),"0%")),"")</f>
        <v/>
      </c>
      <c r="E22" s="36" t="str">
        <f ca="1">IFERROR(CONCATENATE(TEXT(ROUND(INDIRECT("'"&amp;ranges_tab&amp;"'!M11"),2)*100,"0")," - ",TEXT(ROUND(INDIRECT("'"&amp;ranges_tab&amp;"'!N11"),2),"0%")),"")</f>
        <v/>
      </c>
      <c r="F22" s="36" t="str">
        <f ca="1">IFERROR(CONCATENATE(TEXT(ROUND(INDIRECT("'"&amp;ranges_tab&amp;"'!N11"),2)*100,"0")," - ",TEXT(ROUND(INDIRECT("'"&amp;ranges_tab&amp;"'!O11"),2),"0%")),"")</f>
        <v/>
      </c>
      <c r="G22" s="36" t="str">
        <f ca="1">IFERROR(CONCATENATE(TEXT(ROUND(INDIRECT("'"&amp;ranges_tab&amp;"'!O11")*100,2),"0")," - ",TEXT(ROUND(INDIRECT("'"&amp;ranges_tab&amp;"'!P11"),2),"0%")),"")</f>
        <v/>
      </c>
      <c r="H22" s="36" t="str">
        <f ca="1">IFERROR(CONCATENATE(TEXT(ROUND(INDIRECT("'"&amp;ranges_tab&amp;"'!P11"),2)*100,"0")," - ",TEXT(ROUND(INDIRECT("'"&amp;ranges_tab&amp;"'!Q11"),2),"0%")),"")</f>
        <v/>
      </c>
      <c r="I22" s="36" t="str">
        <f ca="1">IFERROR(CONCATENATE(TEXT(ROUND(INDIRECT("'"&amp;ranges_tab&amp;"'!C11"),2)*100,"0")," - ",TEXT(ROUND(INDIRECT("'"&amp;ranges_tab&amp;"'!D11"),2),"0%")),"")</f>
        <v/>
      </c>
      <c r="J22" s="36" t="str">
        <f ca="1">IFERROR(CONCATENATE(TEXT(ROUND(INDIRECT("'"&amp;ranges_tab&amp;"'!D11")*100,2),"0")," - ",TEXT(ROUND(INDIRECT("'"&amp;ranges_tab&amp;"'!E11"),2),"0%")),"")</f>
        <v/>
      </c>
      <c r="K22" s="36" t="str">
        <f ca="1">IFERROR(CONCATENATE(TEXT(ROUND(INDIRECT("'"&amp;ranges_tab&amp;"'!E11")*100,2),"0")," - ",TEXT(ROUND(INDIRECT("'"&amp;ranges_tab&amp;"'!F11"),2),"0%")),"")</f>
        <v/>
      </c>
      <c r="L22" s="36" t="str">
        <f ca="1">IFERROR(CONCATENATE(TEXT(ROUND(INDIRECT("'"&amp;ranges_tab&amp;"'!F11"),2)*100,"0")," - ",TEXT(ROUND(INDIRECT("'"&amp;ranges_tab&amp;"'!G11"),2),"0%")),"")</f>
        <v/>
      </c>
      <c r="M22" s="36" t="str">
        <f ca="1">IFERROR(CONCATENATE(TEXT(ROUND(INDIRECT("'"&amp;ranges_tab&amp;"'!G11"),2)*100,"0")," - ",TEXT(ROUND(INDIRECT("'"&amp;ranges_tab&amp;"'!H11"),2),"0%")),"")</f>
        <v/>
      </c>
      <c r="N22" s="24"/>
    </row>
    <row r="23" spans="1:14" ht="16" x14ac:dyDescent="0.2">
      <c r="A23" s="31"/>
      <c r="B23" s="24"/>
      <c r="C23" s="35" t="str">
        <f ca="1">IFERROR(IF(INDIRECT("'"&amp;ranges_tab&amp;"'!K12")=0,"",CONCATENATE(TEXT(INDIRECT("'"&amp;ranges_tab&amp;"'!K11")*100,"0")," - ",TEXT(INDIRECT("'"&amp;ranges_tab&amp;"'!K12"),"0%"))),"")</f>
        <v/>
      </c>
      <c r="D23" s="36" t="str">
        <f ca="1">IFERROR(CONCATENATE(TEXT(ROUND(INDIRECT("'"&amp;ranges_tab&amp;"'!L12"),2)*100,"0")," - ",TEXT(ROUND(INDIRECT("'"&amp;ranges_tab&amp;"'!M12"),2),"0%")),"")</f>
        <v/>
      </c>
      <c r="E23" s="36" t="str">
        <f ca="1">IFERROR(CONCATENATE(TEXT(ROUND(INDIRECT("'"&amp;ranges_tab&amp;"'!M12"),2)*100,"0")," - ",TEXT(ROUND(INDIRECT("'"&amp;ranges_tab&amp;"'!N12"),2),"0%")),"")</f>
        <v/>
      </c>
      <c r="F23" s="36" t="str">
        <f ca="1">IFERROR(CONCATENATE(TEXT(ROUND(INDIRECT("'"&amp;ranges_tab&amp;"'!N12"),2)*100,"0")," - ",TEXT(ROUND(INDIRECT("'"&amp;ranges_tab&amp;"'!O12"),2),"0%")),"")</f>
        <v/>
      </c>
      <c r="G23" s="36" t="str">
        <f ca="1">IFERROR(CONCATENATE(TEXT(ROUND(INDIRECT("'"&amp;ranges_tab&amp;"'!O12")*100,2),"0")," - ",TEXT(ROUND(INDIRECT("'"&amp;ranges_tab&amp;"'!P12"),2),"0%")),"")</f>
        <v/>
      </c>
      <c r="H23" s="36" t="str">
        <f ca="1">IFERROR(CONCATENATE(TEXT(ROUND(INDIRECT("'"&amp;ranges_tab&amp;"'!P12"),2)*100,"0")," - ",TEXT(ROUND(INDIRECT("'"&amp;ranges_tab&amp;"'!Q12"),2),"0%")),"")</f>
        <v/>
      </c>
      <c r="I23" s="36" t="str">
        <f ca="1">IFERROR(CONCATENATE(TEXT(ROUND(INDIRECT("'"&amp;ranges_tab&amp;"'!C12"),2)*100,"0")," - ",TEXT(ROUND(INDIRECT("'"&amp;ranges_tab&amp;"'!D12"),2),"0%")),"")</f>
        <v/>
      </c>
      <c r="J23" s="36" t="str">
        <f ca="1">IFERROR(CONCATENATE(TEXT(ROUND(INDIRECT("'"&amp;ranges_tab&amp;"'!D12")*100,2),"0")," - ",TEXT(ROUND(INDIRECT("'"&amp;ranges_tab&amp;"'!E12"),2),"0%")),"")</f>
        <v/>
      </c>
      <c r="K23" s="36" t="str">
        <f ca="1">IFERROR(CONCATENATE(TEXT(ROUND(INDIRECT("'"&amp;ranges_tab&amp;"'!E12")*100,2),"0")," - ",TEXT(ROUND(INDIRECT("'"&amp;ranges_tab&amp;"'!F12"),2),"0%")),"")</f>
        <v/>
      </c>
      <c r="L23" s="36" t="str">
        <f ca="1">IFERROR(CONCATENATE(TEXT(ROUND(INDIRECT("'"&amp;ranges_tab&amp;"'!F12"),2)*100,"0")," - ",TEXT(ROUND(INDIRECT("'"&amp;ranges_tab&amp;"'!G12"),2),"0%")),"")</f>
        <v/>
      </c>
      <c r="M23" s="36" t="str">
        <f ca="1">IFERROR(CONCATENATE(TEXT(ROUND(INDIRECT("'"&amp;ranges_tab&amp;"'!G12"),2)*100,"0")," - ",TEXT(ROUND(INDIRECT("'"&amp;ranges_tab&amp;"'!H12"),2),"0%")),"")</f>
        <v/>
      </c>
      <c r="N23" s="24"/>
    </row>
    <row r="24" spans="1:14" ht="16" x14ac:dyDescent="0.2">
      <c r="A24" s="31"/>
      <c r="B24" s="24"/>
      <c r="C24" s="35" t="str">
        <f ca="1">IFERROR(IF(INDIRECT("'"&amp;ranges_tab&amp;"'!K13")=0,"",CONCATENATE(TEXT(INDIRECT("'"&amp;ranges_tab&amp;"'!K12")*100,"0")," - ",TEXT(INDIRECT("'"&amp;ranges_tab&amp;"'!K13"),"0%"))),"")</f>
        <v/>
      </c>
      <c r="D24" s="36" t="str">
        <f ca="1">IFERROR(CONCATENATE(TEXT(ROUND(INDIRECT("'"&amp;ranges_tab&amp;"'!L13"),2)*100,"0")," - ",TEXT(ROUND(INDIRECT("'"&amp;ranges_tab&amp;"'!M13"),2),"0%")),"")</f>
        <v/>
      </c>
      <c r="E24" s="36" t="str">
        <f ca="1">IFERROR(CONCATENATE(TEXT(ROUND(INDIRECT("'"&amp;ranges_tab&amp;"'!M13"),2)*100,"0")," - ",TEXT(ROUND(INDIRECT("'"&amp;ranges_tab&amp;"'!N13"),2),"0%")),"")</f>
        <v/>
      </c>
      <c r="F24" s="36" t="str">
        <f ca="1">IFERROR(CONCATENATE(TEXT(ROUND(INDIRECT("'"&amp;ranges_tab&amp;"'!N13"),2)*100,"0")," - ",TEXT(ROUND(INDIRECT("'"&amp;ranges_tab&amp;"'!O13"),2),"0%")),"")</f>
        <v/>
      </c>
      <c r="G24" s="36" t="str">
        <f ca="1">IFERROR(CONCATENATE(TEXT(ROUND(INDIRECT("'"&amp;ranges_tab&amp;"'!O13")*100,2),"0")," - ",TEXT(ROUND(INDIRECT("'"&amp;ranges_tab&amp;"'!P13"),2),"0%")),"")</f>
        <v/>
      </c>
      <c r="H24" s="36" t="str">
        <f ca="1">IFERROR(CONCATENATE(TEXT(ROUND(INDIRECT("'"&amp;ranges_tab&amp;"'!P13"),2)*100,"0")," - ",TEXT(ROUND(INDIRECT("'"&amp;ranges_tab&amp;"'!Q13"),2),"0%")),"")</f>
        <v/>
      </c>
      <c r="I24" s="36" t="str">
        <f ca="1">IFERROR(CONCATENATE(TEXT(ROUND(INDIRECT("'"&amp;ranges_tab&amp;"'!C13"),2)*100,"0")," - ",TEXT(ROUND(INDIRECT("'"&amp;ranges_tab&amp;"'!D13"),2),"0%")),"")</f>
        <v/>
      </c>
      <c r="J24" s="36" t="str">
        <f ca="1">IFERROR(CONCATENATE(TEXT(ROUND(INDIRECT("'"&amp;ranges_tab&amp;"'!D13")*100,2),"0")," - ",TEXT(ROUND(INDIRECT("'"&amp;ranges_tab&amp;"'!E13"),2),"0%")),"")</f>
        <v/>
      </c>
      <c r="K24" s="36" t="str">
        <f ca="1">IFERROR(CONCATENATE(TEXT(ROUND(INDIRECT("'"&amp;ranges_tab&amp;"'!E13")*100,2),"0")," - ",TEXT(ROUND(INDIRECT("'"&amp;ranges_tab&amp;"'!F13"),2),"0%")),"")</f>
        <v/>
      </c>
      <c r="L24" s="36" t="str">
        <f ca="1">IFERROR(CONCATENATE(TEXT(ROUND(INDIRECT("'"&amp;ranges_tab&amp;"'!F13"),2)*100,"0")," - ",TEXT(ROUND(INDIRECT("'"&amp;ranges_tab&amp;"'!G13"),2),"0%")),"")</f>
        <v/>
      </c>
      <c r="M24" s="36" t="str">
        <f ca="1">IFERROR(CONCATENATE(TEXT(ROUND(INDIRECT("'"&amp;ranges_tab&amp;"'!G13"),2)*100,"0")," - ",TEXT(ROUND(INDIRECT("'"&amp;ranges_tab&amp;"'!H13"),2),"0%")),"")</f>
        <v/>
      </c>
      <c r="N24" s="24"/>
    </row>
    <row r="25" spans="1:14" ht="16" x14ac:dyDescent="0.2">
      <c r="A25" s="31"/>
      <c r="B25" s="24"/>
      <c r="C25" s="35" t="str">
        <f ca="1">IFERROR(IF(INDIRECT("'"&amp;ranges_tab&amp;"'!K14")=0,"",CONCATENATE(TEXT(INDIRECT("'"&amp;ranges_tab&amp;"'!K13")*100,"0")," - ",TEXT(INDIRECT("'"&amp;ranges_tab&amp;"'!K14"),"0%"))),"")</f>
        <v/>
      </c>
      <c r="D25" s="36" t="str">
        <f ca="1">IFERROR(IF(INDIRECT("'"&amp;ranges_tab&amp;"'!M14")=0,"",CONCATENATE(TEXT(ROUND(INDIRECT("'"&amp;ranges_tab&amp;"'!L14"),2)*100,"0")," - ",TEXT(ROUND(INDIRECT("'"&amp;ranges_tab&amp;"'!M14"),2),"0%"))),"")</f>
        <v/>
      </c>
      <c r="E25" s="36" t="str">
        <f ca="1">IFERROR(IF(INDIRECT("'"&amp;ranges_tab&amp;"'!M14")=0,"",CONCATENATE(TEXT(ROUND(INDIRECT("'"&amp;ranges_tab&amp;"'!M14"),2)*100,"0")," - ",TEXT(ROUND(INDIRECT("'"&amp;ranges_tab&amp;"'!N14"),2),"0%"))),"")</f>
        <v/>
      </c>
      <c r="F25" s="36" t="str">
        <f ca="1">IFERROR(IF(INDIRECT("'"&amp;ranges_tab&amp;"'!N14")=0,"",CONCATENATE(TEXT(ROUND(INDIRECT("'"&amp;ranges_tab&amp;"'!N14"),2)*100,"0")," - ",TEXT(ROUND(INDIRECT("'"&amp;ranges_tab&amp;"'!O14"),2),"0%"))),"")</f>
        <v/>
      </c>
      <c r="G25" s="36" t="str">
        <f ca="1">IFERROR(IF(INDIRECT("'"&amp;ranges_tab&amp;"'!O14")=0,"",CONCATENATE(TEXT(ROUND(INDIRECT("'"&amp;ranges_tab&amp;"'!O14"),2)*100,"0")," - ",TEXT(ROUND(INDIRECT("'"&amp;ranges_tab&amp;"'!P14"),2),"0%"))),"")</f>
        <v/>
      </c>
      <c r="H25" s="36" t="str">
        <f ca="1">IFERROR(IF(INDIRECT("'"&amp;ranges_tab&amp;"'!P14")=0,"",CONCATENATE(TEXT(ROUND(INDIRECT("'"&amp;ranges_tab&amp;"'!P14"),2)*100,"0")," - ",TEXT(ROUND(INDIRECT("'"&amp;ranges_tab&amp;"'!Q14"),2),"0%"))),"")</f>
        <v/>
      </c>
      <c r="I25" s="36" t="str">
        <f ca="1">IFERROR(IF(INDIRECT("'"&amp;ranges_tab&amp;"'!D14")=0,"",CONCATENATE(TEXT(ROUND(INDIRECT("'"&amp;ranges_tab&amp;"'!C14"),2)*100,"0")," - ",TEXT(ROUND(INDIRECT("'"&amp;ranges_tab&amp;"'!D14"),2),"0%"))),"")</f>
        <v/>
      </c>
      <c r="J25" s="36" t="str">
        <f ca="1">IFERROR(IF(INDIRECT("'"&amp;ranges_tab&amp;"'!D14")=0,"",CONCATENATE(TEXT(ROUND(INDIRECT("'"&amp;ranges_tab&amp;"'!D14"),2)*100,"0")," - ",TEXT(ROUND(INDIRECT("'"&amp;ranges_tab&amp;"'!E14"),2),"0%"))),"")</f>
        <v/>
      </c>
      <c r="K25" s="36" t="str">
        <f ca="1">IFERROR(IF(INDIRECT("'"&amp;ranges_tab&amp;"'!E14")=0,"",CONCATENATE(TEXT(ROUND(INDIRECT("'"&amp;ranges_tab&amp;"'!E14"),2)*100,"0")," - ",TEXT(ROUND(INDIRECT("'"&amp;ranges_tab&amp;"'!F14"),2),"0%"))),"")</f>
        <v/>
      </c>
      <c r="L25" s="36" t="str">
        <f ca="1">IFERROR(IF(INDIRECT("'"&amp;ranges_tab&amp;"'!F14")=0,"",CONCATENATE(TEXT(ROUND(INDIRECT("'"&amp;ranges_tab&amp;"'!F14"),2)*100,"0")," - ",TEXT(ROUND(INDIRECT("'"&amp;ranges_tab&amp;"'!G14"),2),"0%"))),"")</f>
        <v/>
      </c>
      <c r="M25" s="36" t="str">
        <f ca="1">IFERROR(IF(INDIRECT("'"&amp;ranges_tab&amp;"'!G14")=0,"",CONCATENATE(TEXT(ROUND(INDIRECT("'"&amp;ranges_tab&amp;"'!G14"),2)*100,"0")," - ",TEXT(ROUND(INDIRECT("'"&amp;ranges_tab&amp;"'!H14"),2),"0%"))),"")</f>
        <v/>
      </c>
      <c r="N25" s="24"/>
    </row>
    <row r="26" spans="1:14" ht="16" x14ac:dyDescent="0.2">
      <c r="A26" s="31"/>
      <c r="B26" s="24"/>
      <c r="C26" s="35" t="str">
        <f ca="1">IFERROR(IF(INDIRECT("'"&amp;ranges_tab&amp;"'!K15")=0,"",CONCATENATE(TEXT(INDIRECT("'"&amp;ranges_tab&amp;"'!K14")*100,"0")," - ",TEXT(INDIRECT("'"&amp;ranges_tab&amp;"'!K15"),"0%"))),"")</f>
        <v/>
      </c>
      <c r="D26" s="36" t="str">
        <f ca="1">IFERROR(IF(INDIRECT("'"&amp;ranges_tab&amp;"'!M15")=0,"",CONCATENATE(TEXT(ROUND(INDIRECT("'"&amp;ranges_tab&amp;"'!L15"),2)*100,"0")," - ",TEXT(ROUND(INDIRECT("'"&amp;ranges_tab&amp;"'!M15"),2),"0%"))),"")</f>
        <v/>
      </c>
      <c r="E26" s="36" t="str">
        <f ca="1">IFERROR(IF(INDIRECT("'"&amp;ranges_tab&amp;"'!M15")=0,"",CONCATENATE(TEXT(ROUND(INDIRECT("'"&amp;ranges_tab&amp;"'!M15"),2)*100,"0")," - ",TEXT(ROUND(INDIRECT("'"&amp;ranges_tab&amp;"'!N15"),2),"0%"))),"")</f>
        <v/>
      </c>
      <c r="F26" s="36" t="str">
        <f ca="1">IFERROR(IF(INDIRECT("'"&amp;ranges_tab&amp;"'!N15")=0,"",CONCATENATE(TEXT(ROUND(INDIRECT("'"&amp;ranges_tab&amp;"'!N15"),2)*100,"0")," - ",TEXT(ROUND(INDIRECT("'"&amp;ranges_tab&amp;"'!O15"),2),"0%"))),"")</f>
        <v/>
      </c>
      <c r="G26" s="36" t="str">
        <f ca="1">IFERROR(IF(INDIRECT("'"&amp;ranges_tab&amp;"'!O15")=0,"",CONCATENATE(TEXT(ROUND(INDIRECT("'"&amp;ranges_tab&amp;"'!O15"),2)*100,"0")," - ",TEXT(ROUND(INDIRECT("'"&amp;ranges_tab&amp;"'!P15"),2),"0%"))),"")</f>
        <v/>
      </c>
      <c r="H26" s="36" t="str">
        <f ca="1">IFERROR(IF(INDIRECT("'"&amp;ranges_tab&amp;"'!P15")=0,"",CONCATENATE(TEXT(ROUND(INDIRECT("'"&amp;ranges_tab&amp;"'!P15"),2)*100,"0")," - ",TEXT(ROUND(INDIRECT("'"&amp;ranges_tab&amp;"'!Q15"),2),"0%"))),"")</f>
        <v/>
      </c>
      <c r="I26" s="36" t="str">
        <f ca="1">IFERROR(IF(INDIRECT("'"&amp;ranges_tab&amp;"'!D15")=0,"",CONCATENATE(TEXT(ROUND(INDIRECT("'"&amp;ranges_tab&amp;"'!C15"),2)*100,"0")," - ",TEXT(ROUND(INDIRECT("'"&amp;ranges_tab&amp;"'!D15"),2),"0%"))),"")</f>
        <v/>
      </c>
      <c r="J26" s="36" t="str">
        <f ca="1">IFERROR(IF(INDIRECT("'"&amp;ranges_tab&amp;"'!D15")=0,"",CONCATENATE(TEXT(ROUND(INDIRECT("'"&amp;ranges_tab&amp;"'!D15"),2)*100,"0")," - ",TEXT(ROUND(INDIRECT("'"&amp;ranges_tab&amp;"'!E15"),2),"0%"))),"")</f>
        <v/>
      </c>
      <c r="K26" s="36" t="str">
        <f ca="1">IFERROR(IF(INDIRECT("'"&amp;ranges_tab&amp;"'!E15")=0,"",CONCATENATE(TEXT(ROUND(INDIRECT("'"&amp;ranges_tab&amp;"'!E15"),2)*100,"0")," - ",TEXT(ROUND(INDIRECT("'"&amp;ranges_tab&amp;"'!F15"),2),"0%"))),"")</f>
        <v/>
      </c>
      <c r="L26" s="36" t="str">
        <f ca="1">IFERROR(IF(INDIRECT("'"&amp;ranges_tab&amp;"'!F15")=0,"",CONCATENATE(TEXT(ROUND(INDIRECT("'"&amp;ranges_tab&amp;"'!F15"),2)*100,"0")," - ",TEXT(ROUND(INDIRECT("'"&amp;ranges_tab&amp;"'!G15"),2),"0%"))),"")</f>
        <v/>
      </c>
      <c r="M26" s="36" t="str">
        <f ca="1">IFERROR(IF(INDIRECT("'"&amp;ranges_tab&amp;"'!G15")=0,"",CONCATENATE(TEXT(ROUND(INDIRECT("'"&amp;ranges_tab&amp;"'!G15"),2)*100,"0")," - ",TEXT(ROUND(INDIRECT("'"&amp;ranges_tab&amp;"'!H15"),2),"0%"))),"")</f>
        <v/>
      </c>
      <c r="N26" s="24"/>
    </row>
    <row r="27" spans="1:14" ht="16" x14ac:dyDescent="0.2">
      <c r="A27" s="31"/>
      <c r="B27" s="24"/>
      <c r="C27" s="24"/>
      <c r="D27" s="24"/>
      <c r="E27" s="24"/>
      <c r="F27" s="24"/>
      <c r="G27" s="24"/>
      <c r="H27" s="24"/>
      <c r="I27" s="24"/>
      <c r="J27" s="24"/>
      <c r="K27" s="24"/>
      <c r="L27" s="24"/>
      <c r="M27" s="24"/>
      <c r="N27" s="24"/>
    </row>
    <row r="28" spans="1:14" ht="16" x14ac:dyDescent="0.2">
      <c r="A28" s="31"/>
      <c r="B28" s="30"/>
      <c r="C28" s="53" t="s">
        <v>106</v>
      </c>
      <c r="D28" s="53"/>
      <c r="E28" s="53"/>
      <c r="F28" s="53"/>
      <c r="G28" s="53"/>
      <c r="H28" s="53"/>
      <c r="I28" s="53"/>
      <c r="J28" s="53"/>
      <c r="K28" s="53"/>
      <c r="L28" s="53"/>
      <c r="M28" s="53"/>
      <c r="N28" s="30"/>
    </row>
    <row r="29" spans="1:14" ht="16" x14ac:dyDescent="0.2">
      <c r="A29" s="31"/>
      <c r="B29" s="30"/>
      <c r="C29" s="30"/>
      <c r="D29" s="30"/>
      <c r="E29" s="30"/>
      <c r="F29" s="30"/>
      <c r="G29" s="30"/>
      <c r="H29" s="30"/>
      <c r="I29" s="30"/>
      <c r="J29" s="30"/>
      <c r="K29" s="30"/>
      <c r="L29" s="30"/>
      <c r="M29" s="30"/>
      <c r="N29" s="30"/>
    </row>
    <row r="30" spans="1:14" ht="16" x14ac:dyDescent="0.2">
      <c r="A30" s="31"/>
      <c r="B30" s="32"/>
      <c r="C30" s="32"/>
      <c r="D30" s="32"/>
      <c r="E30" s="32"/>
      <c r="F30" s="32"/>
      <c r="G30" s="32"/>
      <c r="H30" s="32"/>
      <c r="I30" s="32"/>
      <c r="J30" s="32"/>
      <c r="K30" s="32"/>
      <c r="L30" s="32"/>
      <c r="M30" s="32"/>
      <c r="N30" s="32"/>
    </row>
  </sheetData>
  <sheetProtection algorithmName="SHA-512" hashValue="n8sHhgrfL1CMJ0E0WZhWjhJEq628NR2FUj2yUy2/jnS0XSYIzdHY6T48BScPjajiEBP9FBqG0qwai5aYjltMWA==" saltValue="KjoQeMaFs0qksdP9M1jgYg==" spinCount="100000" sheet="1" objects="1" scenarios="1"/>
  <mergeCells count="13">
    <mergeCell ref="B7:N7"/>
    <mergeCell ref="B1:N1"/>
    <mergeCell ref="B2:N2"/>
    <mergeCell ref="B4:N4"/>
    <mergeCell ref="B5:N5"/>
    <mergeCell ref="B6:N6"/>
    <mergeCell ref="C28:M28"/>
    <mergeCell ref="B9:N9"/>
    <mergeCell ref="B10:N10"/>
    <mergeCell ref="L12:M12"/>
    <mergeCell ref="C14:C15"/>
    <mergeCell ref="D14:H14"/>
    <mergeCell ref="I14:M14"/>
  </mergeCells>
  <conditionalFormatting sqref="D15:D26 I15:I26">
    <cfRule type="notContainsBlanks" dxfId="5" priority="7">
      <formula>LEN(TRIM(D15))&gt;0</formula>
    </cfRule>
  </conditionalFormatting>
  <conditionalFormatting sqref="E15:E26 J15:J26">
    <cfRule type="notContainsBlanks" dxfId="4" priority="8">
      <formula>LEN(TRIM(E15))&gt;0</formula>
    </cfRule>
  </conditionalFormatting>
  <conditionalFormatting sqref="F15:F26 K15:K26">
    <cfRule type="notContainsBlanks" dxfId="3" priority="4">
      <formula>LEN(TRIM(F15))&gt;0</formula>
    </cfRule>
  </conditionalFormatting>
  <conditionalFormatting sqref="G15:G26 L15:L26">
    <cfRule type="notContainsBlanks" dxfId="2" priority="9">
      <formula>LEN(TRIM(G15))&gt;0</formula>
    </cfRule>
  </conditionalFormatting>
  <conditionalFormatting sqref="H15:H26 M15:M26">
    <cfRule type="notContainsBlanks" dxfId="1" priority="2">
      <formula>LEN(TRIM(H15))&gt;0</formula>
    </cfRule>
  </conditionalFormatting>
  <conditionalFormatting sqref="C16:C26">
    <cfRule type="notContainsBlanks" dxfId="0" priority="1">
      <formula>LEN(TRIM(C16))&gt;0</formula>
    </cfRule>
  </conditionalFormatting>
  <printOptions horizontalCentered="1" verticalCentered="1"/>
  <pageMargins left="0.5" right="0.5" top="0.75" bottom="0.75" header="0.3" footer="0.3"/>
  <pageSetup scale="6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'Data validation'!$C$1:$C$3</xm:f>
          </x14:formula1>
          <xm:sqref>G12</xm:sqref>
        </x14:dataValidation>
        <x14:dataValidation type="list" allowBlank="1" showInputMessage="1" showErrorMessage="1" xr:uid="{00000000-0002-0000-0C00-000001000000}">
          <x14:formula1>
            <xm:f>'Data validation'!$A$1:$A$11</xm:f>
          </x14:formula1>
          <xm:sqref>D12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9"/>
  <sheetViews>
    <sheetView workbookViewId="0">
      <selection activeCell="B26" sqref="B26"/>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1.03092783505154E-2</v>
      </c>
      <c r="E5" s="40">
        <v>2.1126760563380202E-2</v>
      </c>
      <c r="F5" s="40">
        <v>2.6431718061673999E-2</v>
      </c>
      <c r="G5" s="40">
        <v>4.6296296296296197E-2</v>
      </c>
      <c r="H5" s="4">
        <v>1</v>
      </c>
      <c r="I5" s="1"/>
      <c r="K5" s="4">
        <v>0.05</v>
      </c>
      <c r="L5" s="40">
        <v>0</v>
      </c>
      <c r="M5" s="40">
        <v>1.6181229773462699E-2</v>
      </c>
      <c r="N5" s="40">
        <v>2.7863777089783201E-2</v>
      </c>
      <c r="O5" s="40">
        <v>4.0609137055837498E-2</v>
      </c>
      <c r="P5" s="40">
        <v>5.5299539170506902E-2</v>
      </c>
      <c r="Q5" s="4">
        <v>1</v>
      </c>
    </row>
    <row r="6" spans="2:17" ht="16" x14ac:dyDescent="0.25">
      <c r="B6" s="4">
        <v>0.1</v>
      </c>
      <c r="C6" s="4">
        <v>0</v>
      </c>
      <c r="D6" s="40">
        <v>3.06122448979591E-2</v>
      </c>
      <c r="E6" s="40">
        <v>4.4354838709677401E-2</v>
      </c>
      <c r="F6" s="40">
        <v>5.859375E-2</v>
      </c>
      <c r="G6" s="40">
        <v>7.4688796680497896E-2</v>
      </c>
      <c r="H6" s="3">
        <v>1</v>
      </c>
      <c r="I6" s="1"/>
      <c r="K6" s="4">
        <v>0.1</v>
      </c>
      <c r="L6" s="40">
        <v>0</v>
      </c>
      <c r="M6" s="40">
        <v>4.5977011494252797E-2</v>
      </c>
      <c r="N6" s="40">
        <v>5.8461538461538398E-2</v>
      </c>
      <c r="O6" s="40">
        <v>7.1895424836601302E-2</v>
      </c>
      <c r="P6" s="40">
        <v>8.7719298245614002E-2</v>
      </c>
      <c r="Q6" s="3">
        <v>1</v>
      </c>
    </row>
    <row r="7" spans="2:17" ht="16" x14ac:dyDescent="0.25">
      <c r="B7" s="4">
        <v>0.15</v>
      </c>
      <c r="C7" s="4">
        <v>0</v>
      </c>
      <c r="D7" s="40">
        <v>5.5555555555555497E-2</v>
      </c>
      <c r="E7" s="40">
        <v>7.3170731707316999E-2</v>
      </c>
      <c r="F7" s="40">
        <v>9.03954802259887E-2</v>
      </c>
      <c r="G7" s="40">
        <v>0.112903225806451</v>
      </c>
      <c r="H7" s="3">
        <v>1</v>
      </c>
      <c r="I7" s="1"/>
      <c r="K7" s="4">
        <v>0.15</v>
      </c>
      <c r="L7" s="40">
        <v>0</v>
      </c>
      <c r="M7" s="40">
        <v>7.6045627376425798E-2</v>
      </c>
      <c r="N7" s="40">
        <v>9.5975232198142399E-2</v>
      </c>
      <c r="O7" s="40">
        <v>0.113207547169811</v>
      </c>
      <c r="P7" s="40">
        <v>0.133507853403141</v>
      </c>
      <c r="Q7" s="3">
        <v>1</v>
      </c>
    </row>
    <row r="8" spans="2:17" ht="16" x14ac:dyDescent="0.25">
      <c r="B8" s="4">
        <v>0.2</v>
      </c>
      <c r="C8" s="4">
        <v>0</v>
      </c>
      <c r="D8" s="40">
        <v>8.2089552238805902E-2</v>
      </c>
      <c r="E8" s="40">
        <v>0.10606060606060599</v>
      </c>
      <c r="F8" s="40">
        <v>0.128205128205128</v>
      </c>
      <c r="G8" s="40">
        <v>0.154285714285714</v>
      </c>
      <c r="H8" s="3">
        <v>1</v>
      </c>
      <c r="I8" s="1"/>
      <c r="K8" s="4">
        <v>0.2</v>
      </c>
      <c r="L8" s="40">
        <v>0</v>
      </c>
      <c r="M8" s="40">
        <v>0.106796116504854</v>
      </c>
      <c r="N8" s="40">
        <v>0.13173652694610699</v>
      </c>
      <c r="O8" s="40">
        <v>0.15566037735849</v>
      </c>
      <c r="P8" s="40">
        <v>0.18131868131868101</v>
      </c>
      <c r="Q8" s="3">
        <v>1</v>
      </c>
    </row>
    <row r="9" spans="2:17" ht="16" x14ac:dyDescent="0.25">
      <c r="B9" s="4">
        <v>0.25</v>
      </c>
      <c r="C9" s="4">
        <v>0</v>
      </c>
      <c r="D9" s="40">
        <v>0.10666666666666599</v>
      </c>
      <c r="E9" s="40">
        <v>0.130252100840336</v>
      </c>
      <c r="F9" s="40">
        <v>0.15730337078651599</v>
      </c>
      <c r="G9" s="40">
        <v>0.18942731277533001</v>
      </c>
      <c r="H9" s="3">
        <v>1</v>
      </c>
      <c r="I9" s="1"/>
      <c r="K9" s="4">
        <v>0.25</v>
      </c>
      <c r="L9" s="40">
        <v>0</v>
      </c>
      <c r="M9" s="40">
        <v>0.14516129032257999</v>
      </c>
      <c r="N9" s="40">
        <v>0.169291338582677</v>
      </c>
      <c r="O9" s="40">
        <v>0.19578313253012</v>
      </c>
      <c r="P9" s="40">
        <v>0.22448979591836701</v>
      </c>
      <c r="Q9" s="3">
        <v>1</v>
      </c>
    </row>
    <row r="10" spans="2:17" ht="16" x14ac:dyDescent="0.25">
      <c r="B10" s="4">
        <v>0.3</v>
      </c>
      <c r="C10" s="4">
        <v>0</v>
      </c>
      <c r="D10" s="40">
        <v>0.138211382113821</v>
      </c>
      <c r="E10" s="40">
        <v>0.16477272727272699</v>
      </c>
      <c r="F10" s="40">
        <v>0.190163934426229</v>
      </c>
      <c r="G10" s="40">
        <v>0.22279792746113899</v>
      </c>
      <c r="H10" s="3">
        <v>1</v>
      </c>
      <c r="I10" s="1"/>
      <c r="K10" s="4">
        <v>0.3</v>
      </c>
      <c r="L10" s="40">
        <v>0</v>
      </c>
      <c r="M10" s="40">
        <v>0.176056338028169</v>
      </c>
      <c r="N10" s="40">
        <v>0.20547945205479401</v>
      </c>
      <c r="O10" s="40">
        <v>0.23033707865168501</v>
      </c>
      <c r="P10" s="40">
        <v>0.26956521739130401</v>
      </c>
      <c r="Q10" s="3">
        <v>1</v>
      </c>
    </row>
    <row r="11" spans="2:17" ht="16" x14ac:dyDescent="0.25">
      <c r="B11" s="4">
        <v>0.35</v>
      </c>
      <c r="C11" s="4">
        <v>0</v>
      </c>
      <c r="D11" s="40">
        <v>0.16171617161716101</v>
      </c>
      <c r="E11" s="40">
        <v>0.198979591836734</v>
      </c>
      <c r="F11" s="40">
        <v>0.22335025380710599</v>
      </c>
      <c r="G11" s="40">
        <v>0.26050420168067201</v>
      </c>
      <c r="H11" s="3">
        <v>1</v>
      </c>
      <c r="I11" s="1"/>
      <c r="K11" s="4">
        <v>0.35</v>
      </c>
      <c r="L11" s="40">
        <v>0</v>
      </c>
      <c r="M11" s="40">
        <v>0.213649851632047</v>
      </c>
      <c r="N11" s="40">
        <v>0.24264705882352899</v>
      </c>
      <c r="O11" s="40">
        <v>0.27188940092165798</v>
      </c>
      <c r="P11" s="40">
        <v>0.31094527363183999</v>
      </c>
      <c r="Q11" s="3">
        <v>1</v>
      </c>
    </row>
    <row r="12" spans="2:17" ht="16" x14ac:dyDescent="0.25">
      <c r="B12" s="4">
        <v>0.4</v>
      </c>
      <c r="C12" s="4">
        <v>0</v>
      </c>
      <c r="D12" s="40">
        <v>0.20499999999999999</v>
      </c>
      <c r="E12" s="40">
        <v>0.24471299093655499</v>
      </c>
      <c r="F12" s="40">
        <v>0.27835051546391698</v>
      </c>
      <c r="G12" s="40">
        <v>0.31531531531531498</v>
      </c>
      <c r="H12" s="3">
        <v>1</v>
      </c>
      <c r="I12" s="1"/>
      <c r="K12" s="4">
        <v>0.4</v>
      </c>
      <c r="L12" s="40">
        <v>0</v>
      </c>
      <c r="M12" s="40">
        <v>0.258687258687258</v>
      </c>
      <c r="N12" s="40">
        <v>0.29565217391304299</v>
      </c>
      <c r="O12" s="40">
        <v>0.32352941176470501</v>
      </c>
      <c r="P12" s="40">
        <v>0.37021276595744601</v>
      </c>
      <c r="Q12" s="3">
        <v>1</v>
      </c>
    </row>
    <row r="13" spans="2:17" ht="16" x14ac:dyDescent="0.25">
      <c r="B13" s="4">
        <v>0.5</v>
      </c>
      <c r="C13" s="4">
        <v>0</v>
      </c>
      <c r="D13" s="40">
        <v>0.244131455399061</v>
      </c>
      <c r="E13" s="40">
        <v>0.27755102040816299</v>
      </c>
      <c r="F13" s="40">
        <v>0.31231231231231199</v>
      </c>
      <c r="G13" s="40">
        <v>0.37765957446808501</v>
      </c>
      <c r="H13" s="3">
        <v>1</v>
      </c>
      <c r="I13" s="1"/>
      <c r="K13" s="4">
        <v>0.5</v>
      </c>
      <c r="L13" s="40">
        <v>0</v>
      </c>
      <c r="M13" s="40">
        <v>0.31718061674008802</v>
      </c>
      <c r="N13" s="40">
        <v>0.34666666666666601</v>
      </c>
      <c r="O13" s="40">
        <v>0.37878787878787801</v>
      </c>
      <c r="P13" s="40">
        <v>0.43255813953488298</v>
      </c>
      <c r="Q13" s="3">
        <v>1</v>
      </c>
    </row>
    <row r="14" spans="2:17" ht="16" x14ac:dyDescent="0.25">
      <c r="B14" s="4">
        <v>1</v>
      </c>
      <c r="C14" s="4">
        <v>0</v>
      </c>
      <c r="D14" s="40">
        <v>0.31137724550898199</v>
      </c>
      <c r="E14" s="40">
        <v>0.35555555555555501</v>
      </c>
      <c r="F14" s="40">
        <v>0.43181818181818099</v>
      </c>
      <c r="G14" s="40">
        <v>0.47804878048780403</v>
      </c>
      <c r="H14" s="3">
        <v>1</v>
      </c>
      <c r="I14" s="1"/>
      <c r="K14" s="4">
        <v>1</v>
      </c>
      <c r="L14" s="40">
        <v>0</v>
      </c>
      <c r="M14" s="40">
        <v>0.41509433962264097</v>
      </c>
      <c r="N14" s="40">
        <v>0.45604395604395598</v>
      </c>
      <c r="O14" s="40">
        <v>0.506493506493506</v>
      </c>
      <c r="P14" s="40">
        <v>0.55357142857142805</v>
      </c>
      <c r="Q14" s="3">
        <v>1</v>
      </c>
    </row>
    <row r="15" spans="2:17" ht="16" x14ac:dyDescent="0.25">
      <c r="B15" s="6"/>
      <c r="C15" s="6"/>
      <c r="D15" s="6"/>
      <c r="E15" s="6"/>
      <c r="F15" s="6"/>
      <c r="G15" s="6"/>
      <c r="H15" s="7"/>
      <c r="I15" s="1"/>
      <c r="K15" s="6"/>
      <c r="L15" s="6"/>
      <c r="M15" s="6"/>
      <c r="N15" s="6"/>
      <c r="O15" s="6"/>
      <c r="P15" s="6"/>
      <c r="Q15" s="7"/>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SUMPRODUCT((B3:B13&lt;$C$17)*(B4:B14&gt;=$C$17),(B4:B14))</f>
        <v>#N/A</v>
      </c>
      <c r="C22" t="e">
        <f>VLOOKUP($B$22,$B$5:$H$14,2,FALSE)</f>
        <v>#N/A</v>
      </c>
      <c r="D22" t="e">
        <f>VLOOKUP($B$22,$B$5:$H$14,3,FALSE)</f>
        <v>#N/A</v>
      </c>
      <c r="E22" t="e">
        <f>VLOOKUP($B$22,$B$5:$H$14,4,FALSE)</f>
        <v>#N/A</v>
      </c>
      <c r="F22" t="e">
        <f>VLOOKUP($B$22,$B$5:$H$14,5,FALSE)</f>
        <v>#N/A</v>
      </c>
      <c r="G22" t="e">
        <f>VLOOKUP($B$22,$B$5:$H$14,6,FALSE)</f>
        <v>#N/A</v>
      </c>
      <c r="H22" t="e">
        <f>VLOOKUP($B$22,$B$5:$H$14,7,FALSE)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SUMPRODUCT((B3:B13&lt;$C$19)*(B4:B14&gt;=$C$19),(B4:B14))</f>
        <v>#N/A</v>
      </c>
      <c r="C26" t="e">
        <f>VLOOKUP($B$26,$B$5:$H$14,2,FALSE)</f>
        <v>#N/A</v>
      </c>
      <c r="D26" t="e">
        <f>VLOOKUP($B$26,$B$5:$H$14,3,FALSE)</f>
        <v>#N/A</v>
      </c>
      <c r="E26" t="e">
        <f>VLOOKUP($B$26,$B$5:$H$14,4,FALSE)</f>
        <v>#N/A</v>
      </c>
      <c r="F26" t="e">
        <f>VLOOKUP($B$26,$B$5:$H$14,5,FALSE)</f>
        <v>#N/A</v>
      </c>
      <c r="G26" t="e">
        <f>VLOOKUP($B$26,$B$5:$H$14,6,FALSE)</f>
        <v>#N/A</v>
      </c>
      <c r="H26" t="e">
        <f>VLOOKUP($B$26,$B$5:$H$14,7,FALSE)</f>
        <v>#N/A</v>
      </c>
      <c r="J26" s="2"/>
    </row>
    <row r="27" spans="1:11" ht="16" x14ac:dyDescent="0.25">
      <c r="A27" s="2" t="s">
        <v>10</v>
      </c>
      <c r="B27" s="1"/>
      <c r="C27" t="e">
        <f>VLOOKUP($B$26,$K$5:$Q$14,2,FALSE)</f>
        <v>#N/A</v>
      </c>
      <c r="D27" t="e">
        <f>VLOOKUP($B$26,$K$5:$Q$14,3,FALSE)</f>
        <v>#N/A</v>
      </c>
      <c r="E27" t="e">
        <f>VLOOKUP($B$26,$K$5:$Q$14,4,FALSE)</f>
        <v>#N/A</v>
      </c>
      <c r="F27" t="e">
        <f>VLOOKUP($B$26,$K$5:$Q$14,5,FALSE)</f>
        <v>#N/A</v>
      </c>
      <c r="G27" t="e">
        <f>VLOOKUP($B$26,$K$5:$Q$14,6,FALSE)</f>
        <v>#N/A</v>
      </c>
      <c r="H27" t="e">
        <f>VLOOKUP($B$26,$K$5:$Q$14,7,FALSE)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HyPCAnxqIVnler/PgcKTSBJ4js/nhmrB3XbfkAzsUEepDhTKOAQtdD2hFXGOvqEFyAWlaLeEyifpHh+JibAkHg==" saltValue="To9Isi6B/BY6Roi9n9i8+w==" spinCount="100000" sheet="1" objects="1" scenario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9"/>
  <sheetViews>
    <sheetView workbookViewId="0">
      <selection activeCell="T16" sqref="T16"/>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1.1695906000000001E-2</v>
      </c>
      <c r="E5" s="4">
        <v>1.8306636000000001E-2</v>
      </c>
      <c r="F5" s="4">
        <v>2.6515152E-2</v>
      </c>
      <c r="G5" s="4">
        <v>4.3715847000000002E-2</v>
      </c>
      <c r="H5" s="4">
        <v>1</v>
      </c>
      <c r="I5" s="1"/>
      <c r="K5" s="4">
        <v>0.05</v>
      </c>
      <c r="L5" s="40">
        <v>0</v>
      </c>
      <c r="M5" s="4">
        <v>1.7892643999999999E-2</v>
      </c>
      <c r="N5" s="4">
        <v>2.8753994000000001E-2</v>
      </c>
      <c r="O5" s="4">
        <v>4.0752350999999999E-2</v>
      </c>
      <c r="P5" s="4">
        <v>5.3254438000000001E-2</v>
      </c>
      <c r="Q5" s="4">
        <v>1</v>
      </c>
    </row>
    <row r="6" spans="2:17" ht="16" x14ac:dyDescent="0.25">
      <c r="B6" s="4">
        <v>0.1</v>
      </c>
      <c r="C6" s="4">
        <v>0</v>
      </c>
      <c r="D6" s="4">
        <v>3.5532994999999998E-2</v>
      </c>
      <c r="E6" s="4">
        <v>4.6931408000000001E-2</v>
      </c>
      <c r="F6" s="4">
        <v>5.8823528999999999E-2</v>
      </c>
      <c r="G6" s="4">
        <v>7.9207921000000001E-2</v>
      </c>
      <c r="H6" s="3">
        <v>1</v>
      </c>
      <c r="I6" s="1"/>
      <c r="K6" s="4">
        <v>0.1</v>
      </c>
      <c r="L6" s="40">
        <v>0</v>
      </c>
      <c r="M6" s="4">
        <v>4.6218487000000003E-2</v>
      </c>
      <c r="N6" s="4">
        <v>6.097561E-2</v>
      </c>
      <c r="O6" s="4">
        <v>7.5117371000000002E-2</v>
      </c>
      <c r="P6" s="4">
        <v>9.4444444000000002E-2</v>
      </c>
      <c r="Q6" s="3">
        <v>1</v>
      </c>
    </row>
    <row r="7" spans="2:17" ht="16" x14ac:dyDescent="0.25">
      <c r="B7" s="4">
        <v>0.15</v>
      </c>
      <c r="C7" s="4">
        <v>0</v>
      </c>
      <c r="D7" s="4">
        <v>5.7971014000000001E-2</v>
      </c>
      <c r="E7" s="4">
        <v>7.7160493999999996E-2</v>
      </c>
      <c r="F7" s="4">
        <v>9.6774193999999994E-2</v>
      </c>
      <c r="G7" s="4">
        <v>0.11794871799999999</v>
      </c>
      <c r="H7" s="3">
        <v>1</v>
      </c>
      <c r="I7" s="1"/>
      <c r="K7" s="4">
        <v>0.15</v>
      </c>
      <c r="L7" s="40">
        <v>0</v>
      </c>
      <c r="M7" s="4">
        <v>8.1911262999999998E-2</v>
      </c>
      <c r="N7" s="4">
        <v>0.102439024</v>
      </c>
      <c r="O7" s="4">
        <v>0.120253165</v>
      </c>
      <c r="P7" s="4">
        <v>0.13905325399999999</v>
      </c>
      <c r="Q7" s="3">
        <v>1</v>
      </c>
    </row>
    <row r="8" spans="2:17" ht="16" x14ac:dyDescent="0.25">
      <c r="B8" s="4">
        <v>0.2</v>
      </c>
      <c r="C8" s="4">
        <v>0</v>
      </c>
      <c r="D8" s="4">
        <v>8.0246914000000003E-2</v>
      </c>
      <c r="E8" s="4">
        <v>0.101522843</v>
      </c>
      <c r="F8" s="4">
        <v>0.125</v>
      </c>
      <c r="G8" s="4">
        <v>0.150259067</v>
      </c>
      <c r="H8" s="3">
        <v>1</v>
      </c>
      <c r="I8" s="1"/>
      <c r="K8" s="4">
        <v>0.2</v>
      </c>
      <c r="L8" s="40">
        <v>0</v>
      </c>
      <c r="M8" s="4">
        <v>0.111553785</v>
      </c>
      <c r="N8" s="4">
        <v>0.13588850199999999</v>
      </c>
      <c r="O8" s="4">
        <v>0.155</v>
      </c>
      <c r="P8" s="4">
        <v>0.184294872</v>
      </c>
      <c r="Q8" s="3">
        <v>1</v>
      </c>
    </row>
    <row r="9" spans="2:17" ht="16" x14ac:dyDescent="0.25">
      <c r="B9" s="4">
        <v>0.25</v>
      </c>
      <c r="C9" s="4">
        <v>0</v>
      </c>
      <c r="D9" s="4">
        <v>0.113402062</v>
      </c>
      <c r="E9" s="4">
        <v>0.140762463</v>
      </c>
      <c r="F9" s="4">
        <v>0.165165165</v>
      </c>
      <c r="G9" s="4">
        <v>0.19262295099999999</v>
      </c>
      <c r="H9" s="3">
        <v>1</v>
      </c>
      <c r="I9" s="1"/>
      <c r="K9" s="4">
        <v>0.25</v>
      </c>
      <c r="L9" s="40">
        <v>0</v>
      </c>
      <c r="M9" s="4">
        <v>0.153558052</v>
      </c>
      <c r="N9" s="4">
        <v>0.18118466899999999</v>
      </c>
      <c r="O9" s="4">
        <v>0.20353982300000001</v>
      </c>
      <c r="P9" s="4">
        <v>0.233082707</v>
      </c>
      <c r="Q9" s="3">
        <v>1</v>
      </c>
    </row>
    <row r="10" spans="2:17" ht="16" x14ac:dyDescent="0.25">
      <c r="B10" s="4">
        <v>0.3</v>
      </c>
      <c r="C10" s="4">
        <v>0</v>
      </c>
      <c r="D10" s="4">
        <v>0.14285714299999999</v>
      </c>
      <c r="E10" s="4">
        <v>0.17164179099999999</v>
      </c>
      <c r="F10" s="4">
        <v>0.199261993</v>
      </c>
      <c r="G10" s="4">
        <v>0.23247232500000001</v>
      </c>
      <c r="H10" s="3">
        <v>1</v>
      </c>
      <c r="I10" s="1"/>
      <c r="K10" s="4">
        <v>0.3</v>
      </c>
      <c r="L10" s="40">
        <v>0</v>
      </c>
      <c r="M10" s="4">
        <v>0.18666666700000001</v>
      </c>
      <c r="N10" s="4">
        <v>0.21311475399999999</v>
      </c>
      <c r="O10" s="4">
        <v>0.23948220100000001</v>
      </c>
      <c r="P10" s="4">
        <v>0.2734375</v>
      </c>
      <c r="Q10" s="3">
        <v>1</v>
      </c>
    </row>
    <row r="11" spans="2:17" ht="16" x14ac:dyDescent="0.25">
      <c r="B11" s="4">
        <v>0.35</v>
      </c>
      <c r="C11" s="4">
        <v>0</v>
      </c>
      <c r="D11" s="4">
        <v>0.17061611400000001</v>
      </c>
      <c r="E11" s="4">
        <v>0.20676691699999999</v>
      </c>
      <c r="F11" s="4">
        <v>0.235955056</v>
      </c>
      <c r="G11" s="4">
        <v>0.26984127000000002</v>
      </c>
      <c r="H11" s="3">
        <v>1</v>
      </c>
      <c r="I11" s="1"/>
      <c r="K11" s="4">
        <v>0.35</v>
      </c>
      <c r="L11" s="40">
        <v>0</v>
      </c>
      <c r="M11" s="4">
        <v>0.223404255</v>
      </c>
      <c r="N11" s="4">
        <v>0.25384615399999999</v>
      </c>
      <c r="O11" s="4">
        <v>0.28445747799999999</v>
      </c>
      <c r="P11" s="4">
        <v>0.32352941200000002</v>
      </c>
      <c r="Q11" s="3">
        <v>1</v>
      </c>
    </row>
    <row r="12" spans="2:17" ht="16" x14ac:dyDescent="0.25">
      <c r="B12" s="4">
        <v>0.4</v>
      </c>
      <c r="C12" s="4">
        <v>0</v>
      </c>
      <c r="D12" s="4">
        <v>0.21070234099999999</v>
      </c>
      <c r="E12" s="4">
        <v>0.244565217</v>
      </c>
      <c r="F12" s="4">
        <v>0.27536231900000002</v>
      </c>
      <c r="G12" s="4">
        <v>0.31446540899999997</v>
      </c>
      <c r="H12" s="3">
        <v>1</v>
      </c>
      <c r="I12" s="1"/>
      <c r="K12" s="4">
        <v>0.4</v>
      </c>
      <c r="L12" s="40">
        <v>0</v>
      </c>
      <c r="M12" s="4">
        <v>0.26388888900000002</v>
      </c>
      <c r="N12" s="4">
        <v>0.30316742099999999</v>
      </c>
      <c r="O12" s="4">
        <v>0.33050847500000002</v>
      </c>
      <c r="P12" s="4">
        <v>0.36363636399999999</v>
      </c>
      <c r="Q12" s="3">
        <v>1</v>
      </c>
    </row>
    <row r="13" spans="2:17" ht="16" x14ac:dyDescent="0.25">
      <c r="B13" s="4">
        <v>0.5</v>
      </c>
      <c r="C13" s="4">
        <v>0</v>
      </c>
      <c r="D13" s="4">
        <v>0.25123152700000001</v>
      </c>
      <c r="E13" s="4">
        <v>0.29213483099999998</v>
      </c>
      <c r="F13" s="4">
        <v>0.32800000000000001</v>
      </c>
      <c r="G13" s="4">
        <v>0.38388625599999998</v>
      </c>
      <c r="H13" s="3">
        <v>1</v>
      </c>
      <c r="I13" s="1"/>
      <c r="K13" s="4">
        <v>0.5</v>
      </c>
      <c r="L13" s="40">
        <v>0</v>
      </c>
      <c r="M13" s="4">
        <v>0.31428571399999999</v>
      </c>
      <c r="N13" s="4">
        <v>0.360655738</v>
      </c>
      <c r="O13" s="4">
        <v>0.39306358400000002</v>
      </c>
      <c r="P13" s="4">
        <v>0.43859649099999998</v>
      </c>
      <c r="Q13" s="3">
        <v>1</v>
      </c>
    </row>
    <row r="14" spans="2:17" ht="16" x14ac:dyDescent="0.25">
      <c r="B14" s="4">
        <v>1</v>
      </c>
      <c r="C14" s="4">
        <v>0</v>
      </c>
      <c r="D14" s="4">
        <v>0.35</v>
      </c>
      <c r="E14" s="4">
        <v>0.40243902399999998</v>
      </c>
      <c r="F14" s="4">
        <v>0.453125</v>
      </c>
      <c r="G14" s="4">
        <v>0.51773049599999998</v>
      </c>
      <c r="H14" s="3">
        <v>1</v>
      </c>
      <c r="I14" s="1"/>
      <c r="K14" s="4">
        <v>1</v>
      </c>
      <c r="L14" s="40">
        <v>0</v>
      </c>
      <c r="M14" s="4">
        <v>0.42</v>
      </c>
      <c r="N14" s="4">
        <v>0.46551724100000003</v>
      </c>
      <c r="O14" s="4">
        <v>0.51101321600000005</v>
      </c>
      <c r="P14" s="4">
        <v>0.56886227499999997</v>
      </c>
      <c r="Q14" s="3">
        <v>1</v>
      </c>
    </row>
    <row r="15" spans="2:17" ht="16" x14ac:dyDescent="0.25">
      <c r="B15" s="6"/>
      <c r="C15" s="6"/>
      <c r="D15" s="6"/>
      <c r="E15" s="6"/>
      <c r="F15" s="6"/>
      <c r="G15" s="6"/>
      <c r="H15" s="7"/>
      <c r="I15" s="1"/>
      <c r="K15" s="6"/>
      <c r="L15" s="6"/>
      <c r="M15" s="6"/>
      <c r="N15" s="6"/>
      <c r="O15" s="6"/>
      <c r="P15" s="6"/>
      <c r="Q15" s="7"/>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SUMPRODUCT((B3:B13&lt;$C$17)*(B4:B14&gt;=$C$17),(B4:B14))</f>
        <v>#N/A</v>
      </c>
      <c r="C22" t="e">
        <f>VLOOKUP($B$22,$B$5:$H$14,2,FALSE)</f>
        <v>#N/A</v>
      </c>
      <c r="D22" t="e">
        <f>VLOOKUP($B$22,$B$5:$H$14,3,FALSE)</f>
        <v>#N/A</v>
      </c>
      <c r="E22" t="e">
        <f>VLOOKUP($B$22,$B$5:$H$14,4,FALSE)</f>
        <v>#N/A</v>
      </c>
      <c r="F22" t="e">
        <f>VLOOKUP($B$22,$B$5:$H$14,5,FALSE)</f>
        <v>#N/A</v>
      </c>
      <c r="G22" t="e">
        <f>VLOOKUP($B$22,$B$5:$H$14,6,FALSE)</f>
        <v>#N/A</v>
      </c>
      <c r="H22" t="e">
        <f>VLOOKUP($B$22,$B$5:$H$14,7,FALSE)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SUMPRODUCT((B3:B13&lt;$C$19)*(B4:B14&gt;=$C$19),(B4:B14))</f>
        <v>#N/A</v>
      </c>
      <c r="C26" t="e">
        <f>VLOOKUP($B$26,$B$5:$H$14,2,FALSE)</f>
        <v>#N/A</v>
      </c>
      <c r="D26" t="e">
        <f>VLOOKUP($B$26,$B$5:$H$14,3,FALSE)</f>
        <v>#N/A</v>
      </c>
      <c r="E26" t="e">
        <f>VLOOKUP($B$26,$B$5:$H$14,4,FALSE)</f>
        <v>#N/A</v>
      </c>
      <c r="F26" t="e">
        <f>VLOOKUP($B$26,$B$5:$H$14,5,FALSE)</f>
        <v>#N/A</v>
      </c>
      <c r="G26" t="e">
        <f>VLOOKUP($B$26,$B$5:$H$14,6,FALSE)</f>
        <v>#N/A</v>
      </c>
      <c r="H26" t="e">
        <f>VLOOKUP($B$26,$B$5:$H$14,7,FALSE)</f>
        <v>#N/A</v>
      </c>
      <c r="J26" s="2"/>
    </row>
    <row r="27" spans="1:11" ht="16" x14ac:dyDescent="0.25">
      <c r="A27" s="2" t="s">
        <v>10</v>
      </c>
      <c r="B27" s="1"/>
      <c r="C27" t="e">
        <f>VLOOKUP($B$26,$K$5:$Q$14,2,FALSE)</f>
        <v>#N/A</v>
      </c>
      <c r="D27" t="e">
        <f>VLOOKUP($B$26,$K$5:$Q$14,3,FALSE)</f>
        <v>#N/A</v>
      </c>
      <c r="E27" t="e">
        <f>VLOOKUP($B$26,$K$5:$Q$14,4,FALSE)</f>
        <v>#N/A</v>
      </c>
      <c r="F27" t="e">
        <f>VLOOKUP($B$26,$K$5:$Q$14,5,FALSE)</f>
        <v>#N/A</v>
      </c>
      <c r="G27" t="e">
        <f>VLOOKUP($B$26,$K$5:$Q$14,6,FALSE)</f>
        <v>#N/A</v>
      </c>
      <c r="H27" t="e">
        <f>VLOOKUP($B$26,$K$5:$Q$14,7,FALSE)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99Bz1Qp+t+Fegz75Zu2FmfhfoJz1aXUJQSC1M2nF5bUw1fKsHafeFPcb91KzFPR/zxMWRK2/CaR80A4Gcb8F8Q==" saltValue="xkiKcBIh4zdreChJ2q9gLw==" spinCount="100000"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9"/>
  <sheetViews>
    <sheetView workbookViewId="0">
      <selection activeCell="B26" sqref="B26"/>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1.3698630136986301E-2</v>
      </c>
      <c r="E5" s="40">
        <v>2.4691358024691301E-2</v>
      </c>
      <c r="F5" s="40">
        <v>3.7267080745341602E-2</v>
      </c>
      <c r="G5" s="40">
        <v>5.6680161943319797E-2</v>
      </c>
      <c r="H5" s="4">
        <v>1</v>
      </c>
      <c r="I5" s="1"/>
      <c r="K5" s="4">
        <v>0.05</v>
      </c>
      <c r="L5" s="4">
        <v>0</v>
      </c>
      <c r="M5" s="40">
        <v>1.95599022004889E-2</v>
      </c>
      <c r="N5" s="40">
        <v>3.1380753138075299E-2</v>
      </c>
      <c r="O5" s="40">
        <v>3.8251366120218497E-2</v>
      </c>
      <c r="P5" s="40">
        <v>4.8507462686567103E-2</v>
      </c>
      <c r="Q5" s="4">
        <v>1</v>
      </c>
    </row>
    <row r="6" spans="2:17" ht="16" x14ac:dyDescent="0.25">
      <c r="B6" s="4">
        <v>0.1</v>
      </c>
      <c r="C6" s="4">
        <v>0</v>
      </c>
      <c r="D6" s="40">
        <v>0.04</v>
      </c>
      <c r="E6" s="40">
        <v>5.7803468208092401E-2</v>
      </c>
      <c r="F6" s="40">
        <v>7.5675675675675597E-2</v>
      </c>
      <c r="G6" s="40">
        <v>0.1</v>
      </c>
      <c r="H6" s="3">
        <v>1</v>
      </c>
      <c r="I6" s="1"/>
      <c r="K6" s="4">
        <v>0.1</v>
      </c>
      <c r="L6" s="4">
        <v>0</v>
      </c>
      <c r="M6" s="40">
        <v>4.79797979797979E-2</v>
      </c>
      <c r="N6" s="40">
        <v>6.4638783269961905E-2</v>
      </c>
      <c r="O6" s="40">
        <v>7.8838174273858905E-2</v>
      </c>
      <c r="P6" s="40">
        <v>9.34579439252336E-2</v>
      </c>
      <c r="Q6" s="3">
        <v>1</v>
      </c>
    </row>
    <row r="7" spans="2:17" ht="16" x14ac:dyDescent="0.25">
      <c r="B7" s="4">
        <v>0.15</v>
      </c>
      <c r="C7" s="4">
        <v>0</v>
      </c>
      <c r="D7" s="40">
        <v>6.9182389937106903E-2</v>
      </c>
      <c r="E7" s="40">
        <v>8.6956521739130405E-2</v>
      </c>
      <c r="F7" s="40">
        <v>0.110294117647058</v>
      </c>
      <c r="G7" s="40">
        <v>0.14024390243902399</v>
      </c>
      <c r="H7" s="3">
        <v>1</v>
      </c>
      <c r="I7" s="1"/>
      <c r="K7" s="4">
        <v>0.15</v>
      </c>
      <c r="L7" s="4">
        <v>0</v>
      </c>
      <c r="M7" s="40">
        <v>8.8461538461538397E-2</v>
      </c>
      <c r="N7" s="40">
        <v>0.107142857142857</v>
      </c>
      <c r="O7" s="40">
        <v>0.124031007751937</v>
      </c>
      <c r="P7" s="40">
        <v>0.14147909967845601</v>
      </c>
      <c r="Q7" s="3">
        <v>1</v>
      </c>
    </row>
    <row r="8" spans="2:17" ht="16" x14ac:dyDescent="0.25">
      <c r="B8" s="4">
        <v>0.2</v>
      </c>
      <c r="C8" s="4">
        <v>0</v>
      </c>
      <c r="D8" s="40">
        <v>9.375E-2</v>
      </c>
      <c r="E8" s="40">
        <v>0.119047619047619</v>
      </c>
      <c r="F8" s="40">
        <v>0.15053763440860199</v>
      </c>
      <c r="G8" s="40">
        <v>0.185840707964601</v>
      </c>
      <c r="H8" s="3">
        <v>1</v>
      </c>
      <c r="I8" s="1"/>
      <c r="K8" s="4">
        <v>0.2</v>
      </c>
      <c r="L8" s="4">
        <v>0</v>
      </c>
      <c r="M8" s="40">
        <v>0.134020618556701</v>
      </c>
      <c r="N8" s="40">
        <v>0.15384615384615299</v>
      </c>
      <c r="O8" s="40">
        <v>0.17441860465116199</v>
      </c>
      <c r="P8" s="40">
        <v>0.19921875</v>
      </c>
      <c r="Q8" s="3">
        <v>1</v>
      </c>
    </row>
    <row r="9" spans="2:17" ht="16" x14ac:dyDescent="0.25">
      <c r="B9" s="4">
        <v>0.25</v>
      </c>
      <c r="C9" s="4">
        <v>0</v>
      </c>
      <c r="D9" s="40">
        <v>0.121739130434782</v>
      </c>
      <c r="E9" s="40">
        <v>0.158730158730158</v>
      </c>
      <c r="F9" s="40">
        <v>0.184873949579831</v>
      </c>
      <c r="G9" s="40">
        <v>0.23121387283236899</v>
      </c>
      <c r="H9" s="3">
        <v>1</v>
      </c>
      <c r="I9" s="1"/>
      <c r="K9" s="4">
        <v>0.25</v>
      </c>
      <c r="L9" s="4">
        <v>0</v>
      </c>
      <c r="M9" s="40">
        <v>0.17910447761194001</v>
      </c>
      <c r="N9" s="40">
        <v>0.201550387596899</v>
      </c>
      <c r="O9" s="40">
        <v>0.22488038277511899</v>
      </c>
      <c r="P9" s="40">
        <v>0.24913494809688499</v>
      </c>
      <c r="Q9" s="3">
        <v>1</v>
      </c>
    </row>
    <row r="10" spans="2:17" ht="16" x14ac:dyDescent="0.25">
      <c r="B10" s="4">
        <v>0.3</v>
      </c>
      <c r="C10" s="4">
        <v>0</v>
      </c>
      <c r="D10" s="40">
        <v>0.14942528735632099</v>
      </c>
      <c r="E10" s="40">
        <v>0.18146718146718099</v>
      </c>
      <c r="F10" s="40">
        <v>0.21681415929203501</v>
      </c>
      <c r="G10" s="40">
        <v>0.26160337552742602</v>
      </c>
      <c r="H10" s="3">
        <v>1</v>
      </c>
      <c r="I10" s="1"/>
      <c r="K10" s="4">
        <v>0.3</v>
      </c>
      <c r="L10" s="4">
        <v>0</v>
      </c>
      <c r="M10" s="40">
        <v>0.21608040201004999</v>
      </c>
      <c r="N10" s="40">
        <v>0.24378109452736299</v>
      </c>
      <c r="O10" s="40">
        <v>0.27096774193548301</v>
      </c>
      <c r="P10" s="40">
        <v>0.299674267100977</v>
      </c>
      <c r="Q10" s="3">
        <v>1</v>
      </c>
    </row>
    <row r="11" spans="2:17" ht="16" x14ac:dyDescent="0.25">
      <c r="B11" s="4">
        <v>0.35</v>
      </c>
      <c r="C11" s="4">
        <v>0</v>
      </c>
      <c r="D11" s="40">
        <v>0.175531914893617</v>
      </c>
      <c r="E11" s="40">
        <v>0.21935483870967701</v>
      </c>
      <c r="F11" s="40">
        <v>0.258687258687258</v>
      </c>
      <c r="G11" s="40">
        <v>0.30350194552529097</v>
      </c>
      <c r="H11" s="3">
        <v>1</v>
      </c>
      <c r="I11" s="1"/>
      <c r="K11" s="4">
        <v>0.35</v>
      </c>
      <c r="L11" s="4">
        <v>0</v>
      </c>
      <c r="M11" s="40">
        <v>0.26785714285714202</v>
      </c>
      <c r="N11" s="40">
        <v>0.29834254143646399</v>
      </c>
      <c r="O11" s="40">
        <v>0.31736526946107702</v>
      </c>
      <c r="P11" s="40">
        <v>0.34482758620689602</v>
      </c>
      <c r="Q11" s="3">
        <v>1</v>
      </c>
    </row>
    <row r="12" spans="2:17" ht="16" x14ac:dyDescent="0.25">
      <c r="B12" s="4">
        <v>0.4</v>
      </c>
      <c r="C12" s="4">
        <v>0</v>
      </c>
      <c r="D12" s="40">
        <v>0.214285714285714</v>
      </c>
      <c r="E12" s="40">
        <v>0.260115606936416</v>
      </c>
      <c r="F12" s="40">
        <v>0.296296296296296</v>
      </c>
      <c r="G12" s="40">
        <v>0.34965034965034902</v>
      </c>
      <c r="H12" s="3">
        <v>1</v>
      </c>
      <c r="I12" s="1"/>
      <c r="K12" s="4">
        <v>0.4</v>
      </c>
      <c r="L12" s="4">
        <v>0</v>
      </c>
      <c r="M12" s="40">
        <v>0.30357142857142799</v>
      </c>
      <c r="N12" s="40">
        <v>0.33185840707964598</v>
      </c>
      <c r="O12" s="40">
        <v>0.35625000000000001</v>
      </c>
      <c r="P12" s="40">
        <v>0.38866396761133598</v>
      </c>
      <c r="Q12" s="3">
        <v>1</v>
      </c>
    </row>
    <row r="13" spans="2:17" ht="16" x14ac:dyDescent="0.25">
      <c r="B13" s="4">
        <v>0.5</v>
      </c>
      <c r="C13" s="4">
        <v>0</v>
      </c>
      <c r="D13" s="40">
        <v>0.266666666666666</v>
      </c>
      <c r="E13" s="40">
        <v>0.31395348837209303</v>
      </c>
      <c r="F13" s="40">
        <v>0.359375</v>
      </c>
      <c r="G13" s="40">
        <v>0.42045454545454503</v>
      </c>
      <c r="H13" s="3">
        <v>1</v>
      </c>
      <c r="I13" s="1"/>
      <c r="K13" s="4">
        <v>0.5</v>
      </c>
      <c r="L13" s="4">
        <v>0</v>
      </c>
      <c r="M13" s="40">
        <v>0.36</v>
      </c>
      <c r="N13" s="40">
        <v>0.39416058394160502</v>
      </c>
      <c r="O13" s="40">
        <v>0.419811320754716</v>
      </c>
      <c r="P13" s="40">
        <v>0.47761194029850701</v>
      </c>
      <c r="Q13" s="3">
        <v>1</v>
      </c>
    </row>
    <row r="14" spans="2:17" ht="16" x14ac:dyDescent="0.25">
      <c r="B14" s="4">
        <v>1</v>
      </c>
      <c r="C14" s="4">
        <v>0</v>
      </c>
      <c r="D14" s="40">
        <v>0.34513274336283101</v>
      </c>
      <c r="E14" s="40">
        <v>0.38888888888888801</v>
      </c>
      <c r="F14" s="40">
        <v>0.46341463414634099</v>
      </c>
      <c r="G14" s="40">
        <v>0.54022988505747105</v>
      </c>
      <c r="H14" s="3">
        <v>1</v>
      </c>
      <c r="I14" s="1"/>
      <c r="K14" s="4">
        <v>1</v>
      </c>
      <c r="L14" s="4">
        <v>0</v>
      </c>
      <c r="M14" s="40">
        <v>0.460829493087557</v>
      </c>
      <c r="N14" s="40">
        <v>0.498098859315589</v>
      </c>
      <c r="O14" s="40">
        <v>0.52813852813852802</v>
      </c>
      <c r="P14" s="40">
        <v>0.596330275229357</v>
      </c>
      <c r="Q14" s="3">
        <v>1</v>
      </c>
    </row>
    <row r="15" spans="2:17" ht="16" x14ac:dyDescent="0.25">
      <c r="B15" s="6"/>
      <c r="C15" s="6"/>
      <c r="D15" s="6"/>
      <c r="E15" s="6"/>
      <c r="F15" s="6"/>
      <c r="G15" s="6"/>
      <c r="H15" s="7"/>
      <c r="I15" s="1"/>
      <c r="K15" s="6"/>
      <c r="L15" s="6"/>
      <c r="M15" s="6"/>
      <c r="N15" s="6"/>
      <c r="O15" s="6"/>
      <c r="P15" s="6"/>
      <c r="Q15" s="7"/>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SUMPRODUCT((B3:B13&lt;$C$17)*(B4:B14&gt;=$C$17),(B4:B14))</f>
        <v>#N/A</v>
      </c>
      <c r="C22" t="e">
        <f>VLOOKUP($B$22,$B$5:$H$14,2,FALSE)</f>
        <v>#N/A</v>
      </c>
      <c r="D22" t="e">
        <f>VLOOKUP($B$22,$B$5:$H$14,3,FALSE)</f>
        <v>#N/A</v>
      </c>
      <c r="E22" t="e">
        <f>VLOOKUP($B$22,$B$5:$H$14,4,FALSE)</f>
        <v>#N/A</v>
      </c>
      <c r="F22" t="e">
        <f>VLOOKUP($B$22,$B$5:$H$14,5,FALSE)</f>
        <v>#N/A</v>
      </c>
      <c r="G22" t="e">
        <f>VLOOKUP($B$22,$B$5:$H$14,6,FALSE)</f>
        <v>#N/A</v>
      </c>
      <c r="H22" t="e">
        <f>VLOOKUP($B$22,$B$5:$H$14,7,FALSE)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SUMPRODUCT((B3:B13&lt;$C$19)*(B4:B14&gt;=$C$19),(B4:B14))</f>
        <v>#N/A</v>
      </c>
      <c r="C26" t="e">
        <f>VLOOKUP($B$26,$B$5:$H$14,2,FALSE)</f>
        <v>#N/A</v>
      </c>
      <c r="D26" t="e">
        <f>VLOOKUP($B$26,$B$5:$H$14,3,FALSE)</f>
        <v>#N/A</v>
      </c>
      <c r="E26" t="e">
        <f>VLOOKUP($B$26,$B$5:$H$14,4,FALSE)</f>
        <v>#N/A</v>
      </c>
      <c r="F26" t="e">
        <f>VLOOKUP($B$26,$B$5:$H$14,5,FALSE)</f>
        <v>#N/A</v>
      </c>
      <c r="G26" t="e">
        <f>VLOOKUP($B$26,$B$5:$H$14,6,FALSE)</f>
        <v>#N/A</v>
      </c>
      <c r="H26" t="e">
        <f>VLOOKUP($B$26,$B$5:$H$14,7,FALSE)</f>
        <v>#N/A</v>
      </c>
      <c r="J26" s="2"/>
    </row>
    <row r="27" spans="1:11" ht="16" x14ac:dyDescent="0.25">
      <c r="A27" s="2" t="s">
        <v>10</v>
      </c>
      <c r="B27" s="1"/>
      <c r="C27" t="e">
        <f>VLOOKUP($B$26,$K$5:$Q$14,2,FALSE)</f>
        <v>#N/A</v>
      </c>
      <c r="D27" t="e">
        <f>VLOOKUP($B$26,$K$5:$Q$14,3,FALSE)</f>
        <v>#N/A</v>
      </c>
      <c r="E27" t="e">
        <f>VLOOKUP($B$26,$K$5:$Q$14,4,FALSE)</f>
        <v>#N/A</v>
      </c>
      <c r="F27" t="e">
        <f>VLOOKUP($B$26,$K$5:$Q$14,5,FALSE)</f>
        <v>#N/A</v>
      </c>
      <c r="G27" t="e">
        <f>VLOOKUP($B$26,$K$5:$Q$14,6,FALSE)</f>
        <v>#N/A</v>
      </c>
      <c r="H27" t="e">
        <f>VLOOKUP($B$26,$K$5:$Q$14,7,FALSE)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L1UPXF5E0BWhaSX7MlmE55Y6CE5FIQbN04J1vl/5QjfNclT54PWltdSytKDMsVXQ2T1ga2TZwqSlkb4+Gek+zA==" saltValue="N59mzHhqaXjomhV7l2gAQA==" spinCount="100000" sheet="1" objects="1" scenarios="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9"/>
  <sheetViews>
    <sheetView workbookViewId="0">
      <selection activeCell="L20" sqref="L20"/>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1.2820513E-2</v>
      </c>
      <c r="E5" s="4">
        <v>2.5000000000000001E-2</v>
      </c>
      <c r="F5" s="4">
        <v>3.6809816000000002E-2</v>
      </c>
      <c r="G5" s="4">
        <v>5.3691274999999997E-2</v>
      </c>
      <c r="H5" s="4">
        <v>1</v>
      </c>
      <c r="I5" s="1"/>
      <c r="K5" s="4">
        <v>0.05</v>
      </c>
      <c r="L5" s="4">
        <v>0</v>
      </c>
      <c r="M5" s="4">
        <v>1.2987013E-2</v>
      </c>
      <c r="N5" s="4">
        <v>2.7173913000000001E-2</v>
      </c>
      <c r="O5" s="4">
        <v>3.9772727000000001E-2</v>
      </c>
      <c r="P5" s="4">
        <v>6.4705882000000006E-2</v>
      </c>
      <c r="Q5" s="4">
        <v>1</v>
      </c>
    </row>
    <row r="6" spans="2:17" ht="16" x14ac:dyDescent="0.25">
      <c r="B6" s="4">
        <v>0.1</v>
      </c>
      <c r="C6" s="4">
        <v>0</v>
      </c>
      <c r="D6" s="4">
        <v>2.9288702999999999E-2</v>
      </c>
      <c r="E6" s="4">
        <v>4.8672566E-2</v>
      </c>
      <c r="F6" s="4">
        <v>6.4102564000000001E-2</v>
      </c>
      <c r="G6" s="4">
        <v>9.0909090999999997E-2</v>
      </c>
      <c r="H6" s="3">
        <v>1</v>
      </c>
      <c r="I6" s="1"/>
      <c r="K6" s="4">
        <v>0.1</v>
      </c>
      <c r="L6" s="4">
        <v>0</v>
      </c>
      <c r="M6" s="4">
        <v>4.379562E-2</v>
      </c>
      <c r="N6" s="4">
        <v>0.06</v>
      </c>
      <c r="O6" s="4">
        <v>7.9754600999999994E-2</v>
      </c>
      <c r="P6" s="4">
        <v>0.10465116300000001</v>
      </c>
      <c r="Q6" s="3">
        <v>1</v>
      </c>
    </row>
    <row r="7" spans="2:17" ht="16" x14ac:dyDescent="0.25">
      <c r="B7" s="4">
        <v>0.15</v>
      </c>
      <c r="C7" s="4">
        <v>0</v>
      </c>
      <c r="D7" s="4">
        <v>4.9504949999999999E-2</v>
      </c>
      <c r="E7" s="4">
        <v>7.0422534999999994E-2</v>
      </c>
      <c r="F7" s="4">
        <v>9.3333333000000004E-2</v>
      </c>
      <c r="G7" s="4">
        <v>0.125</v>
      </c>
      <c r="H7" s="3">
        <v>1</v>
      </c>
      <c r="I7" s="1"/>
      <c r="K7" s="4">
        <v>0.15</v>
      </c>
      <c r="L7" s="4">
        <v>0</v>
      </c>
      <c r="M7" s="4">
        <v>6.9930069999999997E-2</v>
      </c>
      <c r="N7" s="4">
        <v>9.6774193999999994E-2</v>
      </c>
      <c r="O7" s="4">
        <v>0.118556701</v>
      </c>
      <c r="P7" s="4">
        <v>0.144927536</v>
      </c>
      <c r="Q7" s="3">
        <v>1</v>
      </c>
    </row>
    <row r="8" spans="2:17" ht="16" x14ac:dyDescent="0.25">
      <c r="B8" s="4">
        <v>0.2</v>
      </c>
      <c r="C8" s="4">
        <v>0</v>
      </c>
      <c r="D8" s="4">
        <v>6.6176471000000001E-2</v>
      </c>
      <c r="E8" s="4">
        <v>9.0909090999999997E-2</v>
      </c>
      <c r="F8" s="4">
        <v>0.116666667</v>
      </c>
      <c r="G8" s="4">
        <v>0.147651007</v>
      </c>
      <c r="H8" s="3">
        <v>1</v>
      </c>
      <c r="I8" s="1"/>
      <c r="K8" s="4">
        <v>0.2</v>
      </c>
      <c r="L8" s="4">
        <v>0</v>
      </c>
      <c r="M8" s="4">
        <v>9.8901099000000006E-2</v>
      </c>
      <c r="N8" s="4">
        <v>0.12592592599999999</v>
      </c>
      <c r="O8" s="4">
        <v>0.148514851</v>
      </c>
      <c r="P8" s="4">
        <v>0.18115941999999999</v>
      </c>
      <c r="Q8" s="3">
        <v>1</v>
      </c>
    </row>
    <row r="9" spans="2:17" ht="16" x14ac:dyDescent="0.25">
      <c r="B9" s="4">
        <v>0.25</v>
      </c>
      <c r="C9" s="4">
        <v>0</v>
      </c>
      <c r="D9" s="4">
        <v>9.2592593000000001E-2</v>
      </c>
      <c r="E9" s="4">
        <v>0.12121212100000001</v>
      </c>
      <c r="F9" s="4">
        <v>0.15172413800000001</v>
      </c>
      <c r="G9" s="4">
        <v>0.18840579700000001</v>
      </c>
      <c r="H9" s="3">
        <v>1</v>
      </c>
      <c r="I9" s="1"/>
      <c r="K9" s="4">
        <v>0.25</v>
      </c>
      <c r="L9" s="4">
        <v>0</v>
      </c>
      <c r="M9" s="4">
        <v>0.131313131</v>
      </c>
      <c r="N9" s="4">
        <v>0.16153846199999999</v>
      </c>
      <c r="O9" s="4">
        <v>0.19736842099999999</v>
      </c>
      <c r="P9" s="4">
        <v>0.23809523799999999</v>
      </c>
      <c r="Q9" s="3">
        <v>1</v>
      </c>
    </row>
    <row r="10" spans="2:17" ht="16" x14ac:dyDescent="0.25">
      <c r="B10" s="4">
        <v>0.3</v>
      </c>
      <c r="C10" s="4">
        <v>0</v>
      </c>
      <c r="D10" s="4">
        <v>0.11510791400000001</v>
      </c>
      <c r="E10" s="4">
        <v>0.15116279099999999</v>
      </c>
      <c r="F10" s="4">
        <v>0.186915888</v>
      </c>
      <c r="G10" s="4">
        <v>0.224719101</v>
      </c>
      <c r="H10" s="3">
        <v>1</v>
      </c>
      <c r="I10" s="1"/>
      <c r="K10" s="4">
        <v>0.3</v>
      </c>
      <c r="L10" s="4">
        <v>0</v>
      </c>
      <c r="M10" s="4">
        <v>0.15853658500000001</v>
      </c>
      <c r="N10" s="4">
        <v>0.19745222900000001</v>
      </c>
      <c r="O10" s="4">
        <v>0.23</v>
      </c>
      <c r="P10" s="4">
        <v>0.27125506100000002</v>
      </c>
      <c r="Q10" s="3">
        <v>1</v>
      </c>
    </row>
    <row r="11" spans="2:17" ht="16" x14ac:dyDescent="0.25">
      <c r="B11" s="4">
        <v>0.35</v>
      </c>
      <c r="C11" s="4">
        <v>0</v>
      </c>
      <c r="D11" s="4">
        <v>0.136612022</v>
      </c>
      <c r="E11" s="4">
        <v>0.16956521699999999</v>
      </c>
      <c r="F11" s="4">
        <v>0.207207207</v>
      </c>
      <c r="G11" s="4">
        <v>0.25570776299999998</v>
      </c>
      <c r="H11" s="3">
        <v>1</v>
      </c>
      <c r="I11" s="1"/>
      <c r="K11" s="4">
        <v>0.35</v>
      </c>
      <c r="L11" s="4">
        <v>0</v>
      </c>
      <c r="M11" s="4">
        <v>0.19138756000000001</v>
      </c>
      <c r="N11" s="4">
        <v>0.22758620700000001</v>
      </c>
      <c r="O11" s="4">
        <v>0.26605504600000002</v>
      </c>
      <c r="P11" s="4">
        <v>0.313253012</v>
      </c>
      <c r="Q11" s="3">
        <v>1</v>
      </c>
    </row>
    <row r="12" spans="2:17" ht="16" x14ac:dyDescent="0.25">
      <c r="B12" s="4">
        <v>0.4</v>
      </c>
      <c r="C12" s="4">
        <v>0</v>
      </c>
      <c r="D12" s="4">
        <v>0.16463414600000001</v>
      </c>
      <c r="E12" s="4">
        <v>0.201298701</v>
      </c>
      <c r="F12" s="4">
        <v>0.23837209300000001</v>
      </c>
      <c r="G12" s="4">
        <v>0.29032258100000002</v>
      </c>
      <c r="H12" s="3">
        <v>1</v>
      </c>
      <c r="I12" s="1"/>
      <c r="K12" s="4">
        <v>0.4</v>
      </c>
      <c r="L12" s="4">
        <v>0</v>
      </c>
      <c r="M12" s="4">
        <v>0.228813559</v>
      </c>
      <c r="N12" s="4">
        <v>0.269662921</v>
      </c>
      <c r="O12" s="4">
        <v>0.30701754399999998</v>
      </c>
      <c r="P12" s="4">
        <v>0.36263736299999999</v>
      </c>
      <c r="Q12" s="3">
        <v>1</v>
      </c>
    </row>
    <row r="13" spans="2:17" ht="16" x14ac:dyDescent="0.25">
      <c r="B13" s="4">
        <v>0.5</v>
      </c>
      <c r="C13" s="4">
        <v>0</v>
      </c>
      <c r="D13" s="4">
        <v>0.196078431</v>
      </c>
      <c r="E13" s="4">
        <v>0.243589744</v>
      </c>
      <c r="F13" s="4">
        <v>0.29268292699999998</v>
      </c>
      <c r="G13" s="4">
        <v>0.35227272700000001</v>
      </c>
      <c r="H13" s="3">
        <v>1</v>
      </c>
      <c r="I13" s="1"/>
      <c r="K13" s="4">
        <v>0.5</v>
      </c>
      <c r="L13" s="4">
        <v>0</v>
      </c>
      <c r="M13" s="4">
        <v>0.271186441</v>
      </c>
      <c r="N13" s="4">
        <v>0.321428571</v>
      </c>
      <c r="O13" s="4">
        <v>0.36363636399999999</v>
      </c>
      <c r="P13" s="4">
        <v>0.41758241800000001</v>
      </c>
      <c r="Q13" s="3">
        <v>1</v>
      </c>
    </row>
    <row r="14" spans="2:17" ht="16" x14ac:dyDescent="0.25">
      <c r="B14" s="4">
        <v>0.7</v>
      </c>
      <c r="C14" s="4">
        <v>0</v>
      </c>
      <c r="D14" s="4">
        <v>0.27272727299999999</v>
      </c>
      <c r="E14" s="4">
        <v>0.33333333300000001</v>
      </c>
      <c r="F14" s="4">
        <v>0.38323353300000002</v>
      </c>
      <c r="G14" s="4">
        <v>0.45714285700000001</v>
      </c>
      <c r="H14" s="3">
        <v>1</v>
      </c>
      <c r="I14" s="1"/>
      <c r="K14" s="4">
        <v>0.7</v>
      </c>
      <c r="L14" s="4">
        <v>0</v>
      </c>
      <c r="M14" s="4">
        <v>0.355140187</v>
      </c>
      <c r="N14" s="4">
        <v>0.41666666699999999</v>
      </c>
      <c r="O14" s="4">
        <v>0.46715328499999997</v>
      </c>
      <c r="P14" s="4">
        <v>0.53448275899999997</v>
      </c>
      <c r="Q14" s="3">
        <v>1</v>
      </c>
    </row>
    <row r="15" spans="2:17" ht="16" x14ac:dyDescent="0.25">
      <c r="B15" s="4">
        <v>1</v>
      </c>
      <c r="C15" s="4">
        <v>0</v>
      </c>
      <c r="D15" s="42">
        <v>0.44900000000000001</v>
      </c>
      <c r="E15" s="4">
        <v>0.56164383600000001</v>
      </c>
      <c r="F15" s="4">
        <v>0.60689655200000003</v>
      </c>
      <c r="G15" s="4">
        <v>0.62790697699999998</v>
      </c>
      <c r="H15" s="3">
        <v>1</v>
      </c>
      <c r="I15" s="1"/>
      <c r="K15" s="4">
        <v>1</v>
      </c>
      <c r="L15" s="4">
        <v>0</v>
      </c>
      <c r="M15" s="4">
        <v>0.46835442999999999</v>
      </c>
      <c r="N15" s="4">
        <v>0.59055118100000004</v>
      </c>
      <c r="O15" s="4">
        <v>0.65384615400000001</v>
      </c>
      <c r="P15" s="4">
        <v>0.70114942499999999</v>
      </c>
      <c r="Q15" s="3">
        <v>1</v>
      </c>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1"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nSseTtHdjtrQ0a980X872X4g89uQWVt3fVJDuIadAGkTwXZGaQgIFlPmm06KyAcEpu6vTp7xs+7Ik37P8aVOUg==" saltValue="ElHIlRMqxF/X5CY3+v5PWA==" spinCount="100000" sheet="1" objects="1" scenarios="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1"/>
  <sheetViews>
    <sheetView workbookViewId="0"/>
  </sheetViews>
  <sheetFormatPr baseColWidth="10" defaultColWidth="8.83203125" defaultRowHeight="15" x14ac:dyDescent="0.2"/>
  <sheetData>
    <row r="1" spans="1:3" x14ac:dyDescent="0.2">
      <c r="A1" t="s">
        <v>42</v>
      </c>
      <c r="B1" s="21" t="s">
        <v>42</v>
      </c>
      <c r="C1" s="21" t="s">
        <v>42</v>
      </c>
    </row>
    <row r="2" spans="1:3" x14ac:dyDescent="0.2">
      <c r="A2" t="s">
        <v>28</v>
      </c>
      <c r="B2" s="21" t="s">
        <v>0</v>
      </c>
      <c r="C2" t="s">
        <v>69</v>
      </c>
    </row>
    <row r="3" spans="1:3" x14ac:dyDescent="0.2">
      <c r="A3" t="s">
        <v>29</v>
      </c>
      <c r="B3" s="21" t="s">
        <v>19</v>
      </c>
      <c r="C3" t="s">
        <v>84</v>
      </c>
    </row>
    <row r="4" spans="1:3" x14ac:dyDescent="0.2">
      <c r="A4" t="s">
        <v>30</v>
      </c>
      <c r="B4" s="21" t="s">
        <v>36</v>
      </c>
    </row>
    <row r="5" spans="1:3" x14ac:dyDescent="0.2">
      <c r="A5" t="s">
        <v>31</v>
      </c>
    </row>
    <row r="6" spans="1:3" x14ac:dyDescent="0.2">
      <c r="A6" t="s">
        <v>21</v>
      </c>
    </row>
    <row r="7" spans="1:3" x14ac:dyDescent="0.2">
      <c r="A7" t="s">
        <v>22</v>
      </c>
    </row>
    <row r="8" spans="1:3" x14ac:dyDescent="0.2">
      <c r="A8" t="s">
        <v>23</v>
      </c>
    </row>
    <row r="9" spans="1:3" x14ac:dyDescent="0.2">
      <c r="A9" t="s">
        <v>24</v>
      </c>
    </row>
    <row r="10" spans="1:3" x14ac:dyDescent="0.2">
      <c r="A10" t="s">
        <v>26</v>
      </c>
    </row>
    <row r="11" spans="1:3" x14ac:dyDescent="0.2">
      <c r="A11" t="s">
        <v>27</v>
      </c>
    </row>
  </sheetData>
  <sheetProtection algorithmName="SHA-512" hashValue="I8wTdEq2BI2dKxsd4C2KNlBu5eIEP+4ewmZ9kQm1M2/29YaleZ1fzJYl1tsXApMUcXjZrCJOgCgwE9zIlOUenA==" saltValue="w685q7+qJ06edvz5pZ9OkQ==" spinCount="100000" sheet="1" objects="1" scenarios="1"/>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6"/>
  <sheetViews>
    <sheetView workbookViewId="0">
      <selection activeCell="J33" sqref="J33"/>
    </sheetView>
  </sheetViews>
  <sheetFormatPr baseColWidth="10" defaultColWidth="8.83203125" defaultRowHeight="15" x14ac:dyDescent="0.2"/>
  <cols>
    <col min="1" max="1" width="19.5" bestFit="1" customWidth="1"/>
    <col min="2" max="2" width="7.1640625" bestFit="1" customWidth="1"/>
  </cols>
  <sheetData>
    <row r="1" spans="1:2" x14ac:dyDescent="0.2">
      <c r="A1" t="s">
        <v>49</v>
      </c>
      <c r="B1" s="38" t="s">
        <v>50</v>
      </c>
    </row>
    <row r="2" spans="1:2" x14ac:dyDescent="0.2">
      <c r="A2" t="s">
        <v>59</v>
      </c>
      <c r="B2" s="38" t="s">
        <v>51</v>
      </c>
    </row>
    <row r="3" spans="1:2" x14ac:dyDescent="0.2">
      <c r="A3" t="s">
        <v>60</v>
      </c>
      <c r="B3" s="38" t="s">
        <v>52</v>
      </c>
    </row>
    <row r="4" spans="1:2" x14ac:dyDescent="0.2">
      <c r="A4" t="s">
        <v>61</v>
      </c>
      <c r="B4" s="38" t="s">
        <v>53</v>
      </c>
    </row>
    <row r="5" spans="1:2" x14ac:dyDescent="0.2">
      <c r="A5" t="s">
        <v>62</v>
      </c>
      <c r="B5" s="38" t="s">
        <v>54</v>
      </c>
    </row>
    <row r="6" spans="1:2" x14ac:dyDescent="0.2">
      <c r="A6" t="s">
        <v>63</v>
      </c>
      <c r="B6" s="38" t="s">
        <v>55</v>
      </c>
    </row>
    <row r="7" spans="1:2" x14ac:dyDescent="0.2">
      <c r="A7" t="s">
        <v>64</v>
      </c>
      <c r="B7" s="38" t="s">
        <v>56</v>
      </c>
    </row>
    <row r="8" spans="1:2" x14ac:dyDescent="0.2">
      <c r="A8" t="s">
        <v>65</v>
      </c>
      <c r="B8" s="38" t="s">
        <v>57</v>
      </c>
    </row>
    <row r="9" spans="1:2" x14ac:dyDescent="0.2">
      <c r="A9" t="s">
        <v>66</v>
      </c>
      <c r="B9" s="38" t="s">
        <v>58</v>
      </c>
    </row>
    <row r="10" spans="1:2" x14ac:dyDescent="0.2">
      <c r="A10" t="s">
        <v>67</v>
      </c>
      <c r="B10" s="38" t="s">
        <v>68</v>
      </c>
    </row>
    <row r="11" spans="1:2" x14ac:dyDescent="0.2">
      <c r="A11" t="s">
        <v>85</v>
      </c>
      <c r="B11" s="38" t="s">
        <v>95</v>
      </c>
    </row>
    <row r="12" spans="1:2" x14ac:dyDescent="0.2">
      <c r="A12" t="s">
        <v>86</v>
      </c>
      <c r="B12" s="38" t="s">
        <v>96</v>
      </c>
    </row>
    <row r="13" spans="1:2" x14ac:dyDescent="0.2">
      <c r="A13" t="s">
        <v>87</v>
      </c>
      <c r="B13" s="38" t="s">
        <v>97</v>
      </c>
    </row>
    <row r="14" spans="1:2" x14ac:dyDescent="0.2">
      <c r="A14" t="s">
        <v>88</v>
      </c>
      <c r="B14" s="38" t="s">
        <v>98</v>
      </c>
    </row>
    <row r="15" spans="1:2" x14ac:dyDescent="0.2">
      <c r="A15" t="s">
        <v>89</v>
      </c>
      <c r="B15" s="38" t="s">
        <v>99</v>
      </c>
    </row>
    <row r="16" spans="1:2" x14ac:dyDescent="0.2">
      <c r="A16" t="s">
        <v>90</v>
      </c>
      <c r="B16" s="38" t="s">
        <v>100</v>
      </c>
    </row>
    <row r="17" spans="1:2" x14ac:dyDescent="0.2">
      <c r="A17" t="s">
        <v>91</v>
      </c>
      <c r="B17" s="38" t="s">
        <v>101</v>
      </c>
    </row>
    <row r="18" spans="1:2" x14ac:dyDescent="0.2">
      <c r="A18" t="s">
        <v>92</v>
      </c>
      <c r="B18" s="38" t="s">
        <v>102</v>
      </c>
    </row>
    <row r="19" spans="1:2" x14ac:dyDescent="0.2">
      <c r="A19" t="s">
        <v>93</v>
      </c>
      <c r="B19" s="38" t="s">
        <v>103</v>
      </c>
    </row>
    <row r="20" spans="1:2" x14ac:dyDescent="0.2">
      <c r="A20" t="s">
        <v>94</v>
      </c>
      <c r="B20" s="38" t="s">
        <v>104</v>
      </c>
    </row>
    <row r="21" spans="1:2" x14ac:dyDescent="0.2">
      <c r="B21" s="38"/>
    </row>
    <row r="22" spans="1:2" x14ac:dyDescent="0.2">
      <c r="B22" s="38"/>
    </row>
    <row r="23" spans="1:2" x14ac:dyDescent="0.2">
      <c r="B23" s="38"/>
    </row>
    <row r="24" spans="1:2" x14ac:dyDescent="0.2">
      <c r="B24" s="38"/>
    </row>
    <row r="25" spans="1:2" x14ac:dyDescent="0.2">
      <c r="B25" s="38"/>
    </row>
    <row r="26" spans="1:2" x14ac:dyDescent="0.2">
      <c r="B26" s="38"/>
    </row>
  </sheetData>
  <sheetProtection algorithmName="SHA-512" hashValue="k5g3tlRGycEIZR2QzTKdqHuYQr3a6INUcT9a4E9Lfg/sLQdWWMuB38BhruzlMJ9iKeRfg43vEioqscBkE7Hi/Q==" saltValue="QgW027s74OgY6V5++lif/w==" spinCount="100000" sheet="1" objects="1" scenario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9"/>
  <sheetViews>
    <sheetView workbookViewId="0">
      <selection activeCell="B22" sqref="B22"/>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0">
        <v>0</v>
      </c>
      <c r="D5" s="40">
        <v>1.1764705882352899E-2</v>
      </c>
      <c r="E5" s="40">
        <v>3.10880829015544E-2</v>
      </c>
      <c r="F5" s="40">
        <v>5.8823529411764698E-2</v>
      </c>
      <c r="G5" s="40">
        <v>8.6956521739130405E-2</v>
      </c>
      <c r="H5" s="3">
        <v>1</v>
      </c>
      <c r="I5" s="1"/>
      <c r="K5" s="4">
        <v>0.05</v>
      </c>
      <c r="L5" s="4">
        <v>0</v>
      </c>
      <c r="M5" s="40">
        <v>1.1904761904761901E-2</v>
      </c>
      <c r="N5" s="40">
        <v>2.8037383177569999E-2</v>
      </c>
      <c r="O5" s="40">
        <v>0.05</v>
      </c>
      <c r="P5" s="40">
        <v>7.8651685393258397E-2</v>
      </c>
      <c r="Q5" s="3">
        <v>1</v>
      </c>
    </row>
    <row r="6" spans="2:17" ht="16" x14ac:dyDescent="0.25">
      <c r="B6" s="4">
        <v>0.1</v>
      </c>
      <c r="C6" s="40">
        <v>0</v>
      </c>
      <c r="D6" s="40">
        <v>3.5502958579881602E-2</v>
      </c>
      <c r="E6" s="40">
        <v>6.8965517241379296E-2</v>
      </c>
      <c r="F6" s="40">
        <v>0.1</v>
      </c>
      <c r="G6" s="40">
        <v>0.146666666666666</v>
      </c>
      <c r="H6" s="3">
        <v>1</v>
      </c>
      <c r="I6" s="1"/>
      <c r="K6" s="4">
        <v>0.1</v>
      </c>
      <c r="L6" s="4">
        <v>0</v>
      </c>
      <c r="M6" s="40">
        <v>4.6153846153846101E-2</v>
      </c>
      <c r="N6" s="40">
        <v>6.9767441860465101E-2</v>
      </c>
      <c r="O6" s="40">
        <v>9.6153846153846104E-2</v>
      </c>
      <c r="P6" s="40">
        <v>0.13636363636363599</v>
      </c>
      <c r="Q6" s="3">
        <v>1</v>
      </c>
    </row>
    <row r="7" spans="2:17" ht="16" x14ac:dyDescent="0.25">
      <c r="B7" s="4">
        <v>0.15</v>
      </c>
      <c r="C7" s="40">
        <v>0</v>
      </c>
      <c r="D7" s="40">
        <v>6.5573770491803199E-2</v>
      </c>
      <c r="E7" s="40">
        <v>0.1</v>
      </c>
      <c r="F7" s="40">
        <v>0.13131313131313099</v>
      </c>
      <c r="G7" s="40">
        <v>0.18918918918918901</v>
      </c>
      <c r="H7" s="3">
        <v>1</v>
      </c>
      <c r="I7" s="1"/>
      <c r="K7" s="4">
        <v>0.15</v>
      </c>
      <c r="L7" s="4">
        <v>0</v>
      </c>
      <c r="M7" s="40">
        <v>7.8125E-2</v>
      </c>
      <c r="N7" s="40">
        <v>0.11111111111111099</v>
      </c>
      <c r="O7" s="40">
        <v>0.146341463414634</v>
      </c>
      <c r="P7" s="40">
        <v>0.2</v>
      </c>
      <c r="Q7" s="3">
        <v>1</v>
      </c>
    </row>
    <row r="8" spans="2:17" ht="16" x14ac:dyDescent="0.25">
      <c r="B8" s="4">
        <v>0.2</v>
      </c>
      <c r="C8" s="40">
        <v>0</v>
      </c>
      <c r="D8" s="40">
        <v>9.0090090090090003E-2</v>
      </c>
      <c r="E8" s="40">
        <v>0.13157894736842099</v>
      </c>
      <c r="F8" s="40">
        <v>0.17142857142857101</v>
      </c>
      <c r="G8" s="40">
        <v>0.23076923076923</v>
      </c>
      <c r="H8" s="3">
        <v>1</v>
      </c>
      <c r="I8" s="1"/>
      <c r="K8" s="4">
        <v>0.2</v>
      </c>
      <c r="L8" s="4">
        <v>0</v>
      </c>
      <c r="M8" s="40">
        <v>0.11111111111111099</v>
      </c>
      <c r="N8" s="40">
        <v>0.14705882352941099</v>
      </c>
      <c r="O8" s="40">
        <v>0.19047619047618999</v>
      </c>
      <c r="P8" s="40">
        <v>0.24590163934426201</v>
      </c>
      <c r="Q8" s="3">
        <v>1</v>
      </c>
    </row>
    <row r="9" spans="2:17" ht="16" x14ac:dyDescent="0.25">
      <c r="B9" s="4">
        <v>0.25</v>
      </c>
      <c r="C9" s="40">
        <v>0</v>
      </c>
      <c r="D9" s="40">
        <v>0.119658119658119</v>
      </c>
      <c r="E9" s="40">
        <v>0.16666666666666599</v>
      </c>
      <c r="F9" s="40">
        <v>0.21052631578947301</v>
      </c>
      <c r="G9" s="40">
        <v>0.25806451612903197</v>
      </c>
      <c r="H9" s="3">
        <v>1</v>
      </c>
      <c r="I9" s="1"/>
      <c r="K9" s="4">
        <v>0.25</v>
      </c>
      <c r="L9" s="4">
        <v>0</v>
      </c>
      <c r="M9" s="40">
        <v>0.14285714285714199</v>
      </c>
      <c r="N9" s="40">
        <v>0.180722891566265</v>
      </c>
      <c r="O9" s="40">
        <v>0.22641509433962201</v>
      </c>
      <c r="P9" s="40">
        <v>0.28571428571428498</v>
      </c>
      <c r="Q9" s="3">
        <v>1</v>
      </c>
    </row>
    <row r="10" spans="2:17" ht="16" x14ac:dyDescent="0.25">
      <c r="B10" s="4">
        <v>0.3</v>
      </c>
      <c r="C10" s="40">
        <v>0</v>
      </c>
      <c r="D10" s="40">
        <v>0.146666666666666</v>
      </c>
      <c r="E10" s="40">
        <v>0.194029850746268</v>
      </c>
      <c r="F10" s="40">
        <v>0.238095238095238</v>
      </c>
      <c r="G10" s="40">
        <v>0.29577464788732299</v>
      </c>
      <c r="H10" s="3">
        <v>1</v>
      </c>
      <c r="I10" s="1"/>
      <c r="K10" s="4">
        <v>0.3</v>
      </c>
      <c r="L10" s="4">
        <v>0</v>
      </c>
      <c r="M10" s="40">
        <v>0.17391304347826</v>
      </c>
      <c r="N10" s="40">
        <v>0.229885057471264</v>
      </c>
      <c r="O10" s="40">
        <v>0.27272727272727199</v>
      </c>
      <c r="P10" s="40">
        <v>0.32786885245901598</v>
      </c>
      <c r="Q10" s="3">
        <v>1</v>
      </c>
    </row>
    <row r="11" spans="2:17" ht="16" x14ac:dyDescent="0.25">
      <c r="B11" s="4">
        <v>0.35</v>
      </c>
      <c r="C11" s="40">
        <v>0</v>
      </c>
      <c r="D11" s="40">
        <v>0.16470588235294101</v>
      </c>
      <c r="E11" s="40">
        <v>0.234375</v>
      </c>
      <c r="F11" s="40">
        <v>0.27777777777777701</v>
      </c>
      <c r="G11" s="40">
        <v>0.34065934065934</v>
      </c>
      <c r="H11" s="3">
        <v>1</v>
      </c>
      <c r="I11" s="1"/>
      <c r="K11" s="4">
        <v>0.35</v>
      </c>
      <c r="L11" s="4">
        <v>0</v>
      </c>
      <c r="M11" s="40">
        <v>0.19753086419752999</v>
      </c>
      <c r="N11" s="40">
        <v>0.25</v>
      </c>
      <c r="O11" s="40">
        <v>0.30097087378640702</v>
      </c>
      <c r="P11" s="40">
        <v>0.35135135135135098</v>
      </c>
      <c r="Q11" s="3">
        <v>1</v>
      </c>
    </row>
    <row r="12" spans="2:17" ht="16" x14ac:dyDescent="0.25">
      <c r="B12" s="4">
        <v>0.4</v>
      </c>
      <c r="C12" s="40">
        <v>0</v>
      </c>
      <c r="D12" s="40">
        <v>0.2</v>
      </c>
      <c r="E12" s="40">
        <v>0.25862068965517199</v>
      </c>
      <c r="F12" s="40">
        <v>0.3125</v>
      </c>
      <c r="G12" s="40">
        <v>0.38095238095237999</v>
      </c>
      <c r="H12" s="3">
        <v>1</v>
      </c>
      <c r="I12" s="1"/>
      <c r="K12" s="4">
        <v>0.4</v>
      </c>
      <c r="L12" s="4">
        <v>0</v>
      </c>
      <c r="M12" s="40">
        <v>0.234375</v>
      </c>
      <c r="N12" s="40">
        <v>0.29577464788732299</v>
      </c>
      <c r="O12" s="40">
        <v>0.34328358208955201</v>
      </c>
      <c r="P12" s="40">
        <v>0.40540540540540498</v>
      </c>
      <c r="Q12" s="3">
        <v>1</v>
      </c>
    </row>
    <row r="13" spans="2:17" ht="16" x14ac:dyDescent="0.25">
      <c r="B13" s="4">
        <v>0.5</v>
      </c>
      <c r="C13" s="40">
        <v>0</v>
      </c>
      <c r="D13" s="40">
        <v>0.23529411764705799</v>
      </c>
      <c r="E13" s="40">
        <v>0.30769230769230699</v>
      </c>
      <c r="F13" s="40">
        <v>0.359375</v>
      </c>
      <c r="G13" s="40">
        <v>0.43333333333333302</v>
      </c>
      <c r="H13" s="3">
        <v>1</v>
      </c>
      <c r="I13" s="1"/>
      <c r="K13" s="4">
        <v>0.5</v>
      </c>
      <c r="L13" s="4">
        <v>0</v>
      </c>
      <c r="M13" s="40">
        <v>0.28749999999999998</v>
      </c>
      <c r="N13" s="40">
        <v>0.34677419354838701</v>
      </c>
      <c r="O13" s="40">
        <v>0.40495867768595001</v>
      </c>
      <c r="P13" s="40">
        <v>0.46428571428571402</v>
      </c>
      <c r="Q13" s="3">
        <v>1</v>
      </c>
    </row>
    <row r="14" spans="2:17" ht="16" x14ac:dyDescent="0.25">
      <c r="B14" s="4">
        <v>0.7</v>
      </c>
      <c r="C14" s="40">
        <v>0</v>
      </c>
      <c r="D14" s="40">
        <v>0.28571428571428498</v>
      </c>
      <c r="E14" s="40">
        <v>0.36206896551724099</v>
      </c>
      <c r="F14" s="40">
        <v>0.44680851063829702</v>
      </c>
      <c r="G14" s="40">
        <v>0.51612903225806395</v>
      </c>
      <c r="H14" s="3">
        <v>1</v>
      </c>
      <c r="I14" s="1"/>
      <c r="K14" s="4">
        <v>0.7</v>
      </c>
      <c r="L14" s="4">
        <v>0</v>
      </c>
      <c r="M14" s="40">
        <v>0.37272727272727202</v>
      </c>
      <c r="N14" s="40">
        <v>0.44</v>
      </c>
      <c r="O14" s="40">
        <v>0.50617283950617198</v>
      </c>
      <c r="P14" s="40">
        <v>0.58333333333333304</v>
      </c>
      <c r="Q14" s="3">
        <v>1</v>
      </c>
    </row>
    <row r="15" spans="2:17" ht="16" x14ac:dyDescent="0.25">
      <c r="B15" s="4">
        <v>1</v>
      </c>
      <c r="C15" s="40">
        <v>0</v>
      </c>
      <c r="D15" s="40">
        <v>0.37837837837837801</v>
      </c>
      <c r="E15" s="40">
        <v>0.44186046511627902</v>
      </c>
      <c r="F15" s="40">
        <v>0.57777777777777695</v>
      </c>
      <c r="G15" s="40">
        <v>0.67567567567567499</v>
      </c>
      <c r="H15" s="3">
        <v>1</v>
      </c>
      <c r="I15" s="1"/>
      <c r="K15" s="4">
        <v>1</v>
      </c>
      <c r="L15" s="4">
        <v>0</v>
      </c>
      <c r="M15" s="40">
        <v>0.44444444444444398</v>
      </c>
      <c r="N15" s="40">
        <v>0.51612903225806395</v>
      </c>
      <c r="O15" s="40">
        <v>0.64705882352941102</v>
      </c>
      <c r="P15" s="40">
        <v>0.71739130434782605</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IF(BOY_1="",NA(),BOY_1)</f>
        <v>#N/A</v>
      </c>
      <c r="C17" t="e">
        <f>IF(OR(B17="",B17&lt;0,B17&gt;1),NA(),IF(B17=0,0.001,B17))</f>
        <v>#N/A</v>
      </c>
      <c r="I17" s="1"/>
      <c r="K17" s="6"/>
      <c r="L17" s="6"/>
      <c r="M17" s="6"/>
      <c r="N17" s="6"/>
      <c r="O17" s="6"/>
      <c r="P17" s="6"/>
      <c r="Q17" s="7"/>
    </row>
    <row r="18" spans="1:17" ht="16" x14ac:dyDescent="0.25">
      <c r="A18" t="s">
        <v>16</v>
      </c>
      <c r="B18" t="e">
        <f>IF(EOY_1="",NA(),EOY_1)</f>
        <v>#N/A</v>
      </c>
      <c r="C18" t="e">
        <f>IF(OR(B18="",B18&lt;0,B18&gt;1),NA(),IF(B18=0,0.001,B18))</f>
        <v>#N/A</v>
      </c>
      <c r="I18" s="1"/>
      <c r="K18" s="6"/>
      <c r="L18" s="6"/>
      <c r="M18" s="6"/>
      <c r="N18" s="6"/>
      <c r="O18" s="6"/>
      <c r="P18" s="6"/>
      <c r="Q18" s="7"/>
    </row>
    <row r="19" spans="1:17" ht="16" x14ac:dyDescent="0.25">
      <c r="A19" t="s">
        <v>17</v>
      </c>
      <c r="B19" t="e">
        <f>IF(goal_BOY_1="",NA(),goal_BOY_1)</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OFFSET(A26,0,MATCH(goal_1,$B$3:$H$3,FALSE))</f>
        <v>#N/A</v>
      </c>
      <c r="C28" t="e">
        <f ca="1">OFFSET(A26,0,MATCH(goal_1,$B$3:$H$3,FALSE)+1)</f>
        <v>#N/A</v>
      </c>
      <c r="D28" t="e">
        <f ca="1">CONCATENATE(TEXT(ROUND($B$28,2)*100,"0")," - ",TEXT(ROUND($C$28,2),"0%"))</f>
        <v>#N/A</v>
      </c>
    </row>
    <row r="29" spans="1:17" x14ac:dyDescent="0.2">
      <c r="A29" s="2" t="s">
        <v>9</v>
      </c>
      <c r="B29" t="e">
        <f ca="1">OFFSET(A27,0,MATCH(goal_1,$K$3:$Q$3,FALSE))</f>
        <v>#N/A</v>
      </c>
      <c r="C29" t="e">
        <f ca="1">OFFSET(A27,0,MATCH(goal_1,$K$3:$Q$3,FALSE)+1)</f>
        <v>#N/A</v>
      </c>
      <c r="D29" t="e">
        <f ca="1">CONCATENATE(TEXT(ROUND($B$29,2)*100,"0")," - ",TEXT(ROUND($C$29,2),"0%"))</f>
        <v>#N/A</v>
      </c>
    </row>
  </sheetData>
  <sheetProtection algorithmName="SHA-512" hashValue="Au6pB1n2pWEg4eTiLzT3IoT9cjEGEFKkB6kWlFIBIjm/x3MmrVx3+/5ikoUsz8sIicXEnIS7qLK+0+9P+sNMVg==" saltValue="J+bvPtkwWO3uEIRYI3ANKw==" spinCount="100000"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29"/>
  <sheetViews>
    <sheetView zoomScale="90" zoomScaleNormal="90" workbookViewId="0">
      <selection activeCell="K29" sqref="K29"/>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1.7857142857142801E-2</v>
      </c>
      <c r="E5" s="40">
        <v>2.59365994236311E-2</v>
      </c>
      <c r="F5" s="40">
        <v>3.8461538461538401E-2</v>
      </c>
      <c r="G5" s="40">
        <v>4.4502617801047098E-2</v>
      </c>
      <c r="H5" s="4">
        <v>1</v>
      </c>
      <c r="I5" s="1"/>
      <c r="K5" s="4">
        <v>0.05</v>
      </c>
      <c r="L5" s="4">
        <v>0</v>
      </c>
      <c r="M5" s="40">
        <v>1.95599022004889E-2</v>
      </c>
      <c r="N5" s="40">
        <v>3.1380753138075299E-2</v>
      </c>
      <c r="O5" s="40">
        <v>3.8251366120218497E-2</v>
      </c>
      <c r="P5" s="40">
        <v>4.8507462686567103E-2</v>
      </c>
      <c r="Q5" s="4">
        <v>1</v>
      </c>
    </row>
    <row r="6" spans="2:17" ht="16" x14ac:dyDescent="0.25">
      <c r="B6" s="4">
        <v>0.1</v>
      </c>
      <c r="C6" s="4">
        <v>0</v>
      </c>
      <c r="D6" s="40">
        <v>4.1139240506329097E-2</v>
      </c>
      <c r="E6" s="40">
        <v>5.4237288135593198E-2</v>
      </c>
      <c r="F6" s="40">
        <v>7.0652173913043403E-2</v>
      </c>
      <c r="G6" s="40">
        <v>8.7719298245614002E-2</v>
      </c>
      <c r="H6" s="3">
        <v>1</v>
      </c>
      <c r="I6" s="1"/>
      <c r="K6" s="4">
        <v>0.1</v>
      </c>
      <c r="L6" s="4">
        <v>0</v>
      </c>
      <c r="M6" s="40">
        <v>4.79797979797979E-2</v>
      </c>
      <c r="N6" s="40">
        <v>6.4638783269961905E-2</v>
      </c>
      <c r="O6" s="40">
        <v>7.8838174273858905E-2</v>
      </c>
      <c r="P6" s="40">
        <v>9.34579439252336E-2</v>
      </c>
      <c r="Q6" s="3">
        <v>1</v>
      </c>
    </row>
    <row r="7" spans="2:17" ht="16" x14ac:dyDescent="0.25">
      <c r="B7" s="4">
        <v>0.15</v>
      </c>
      <c r="C7" s="4">
        <v>0</v>
      </c>
      <c r="D7" s="40">
        <v>7.4183976261127493E-2</v>
      </c>
      <c r="E7" s="40">
        <v>9.2920353982300793E-2</v>
      </c>
      <c r="F7" s="40">
        <v>0.109890109890109</v>
      </c>
      <c r="G7" s="40">
        <v>0.12918660287081299</v>
      </c>
      <c r="H7" s="3">
        <v>1</v>
      </c>
      <c r="I7" s="1"/>
      <c r="K7" s="4">
        <v>0.15</v>
      </c>
      <c r="L7" s="4">
        <v>0</v>
      </c>
      <c r="M7" s="40">
        <v>8.8461538461538397E-2</v>
      </c>
      <c r="N7" s="40">
        <v>0.107142857142857</v>
      </c>
      <c r="O7" s="40">
        <v>0.124031007751937</v>
      </c>
      <c r="P7" s="40">
        <v>0.14147909967845601</v>
      </c>
      <c r="Q7" s="3">
        <v>1</v>
      </c>
    </row>
    <row r="8" spans="2:17" ht="16" x14ac:dyDescent="0.25">
      <c r="B8" s="4">
        <v>0.2</v>
      </c>
      <c r="C8" s="4">
        <v>0</v>
      </c>
      <c r="D8" s="40">
        <v>0.11111111111111099</v>
      </c>
      <c r="E8" s="40">
        <v>0.133333333333333</v>
      </c>
      <c r="F8" s="40">
        <v>0.153374233128834</v>
      </c>
      <c r="G8" s="40">
        <v>0.183856502242152</v>
      </c>
      <c r="H8" s="3">
        <v>1</v>
      </c>
      <c r="I8" s="1"/>
      <c r="K8" s="4">
        <v>0.2</v>
      </c>
      <c r="L8" s="4">
        <v>0</v>
      </c>
      <c r="M8" s="40">
        <v>0.134020618556701</v>
      </c>
      <c r="N8" s="40">
        <v>0.15384615384615299</v>
      </c>
      <c r="O8" s="40">
        <v>0.17441860465116199</v>
      </c>
      <c r="P8" s="40">
        <v>0.19921875</v>
      </c>
      <c r="Q8" s="3">
        <v>1</v>
      </c>
    </row>
    <row r="9" spans="2:17" ht="16" x14ac:dyDescent="0.25">
      <c r="B9" s="4">
        <v>0.25</v>
      </c>
      <c r="C9" s="4">
        <v>0</v>
      </c>
      <c r="D9" s="40">
        <v>0.15094339622641501</v>
      </c>
      <c r="E9" s="40">
        <v>0.17460317460317401</v>
      </c>
      <c r="F9" s="40">
        <v>0.19696969696969599</v>
      </c>
      <c r="G9" s="40">
        <v>0.22821576763485399</v>
      </c>
      <c r="H9" s="3">
        <v>1</v>
      </c>
      <c r="I9" s="1"/>
      <c r="K9" s="4">
        <v>0.25</v>
      </c>
      <c r="L9" s="4">
        <v>0</v>
      </c>
      <c r="M9" s="40">
        <v>0.17910447761194001</v>
      </c>
      <c r="N9" s="40">
        <v>0.201550387596899</v>
      </c>
      <c r="O9" s="40">
        <v>0.22488038277511899</v>
      </c>
      <c r="P9" s="40">
        <v>0.24913494809688499</v>
      </c>
      <c r="Q9" s="3">
        <v>1</v>
      </c>
    </row>
    <row r="10" spans="2:17" ht="16" x14ac:dyDescent="0.25">
      <c r="B10" s="4">
        <v>0.3</v>
      </c>
      <c r="C10" s="4">
        <v>0</v>
      </c>
      <c r="D10" s="40">
        <v>0.188405797101449</v>
      </c>
      <c r="E10" s="40">
        <v>0.221621621621621</v>
      </c>
      <c r="F10" s="40">
        <v>0.24590163934426201</v>
      </c>
      <c r="G10" s="40">
        <v>0.27522935779816499</v>
      </c>
      <c r="H10" s="3">
        <v>1</v>
      </c>
      <c r="I10" s="1"/>
      <c r="K10" s="4">
        <v>0.3</v>
      </c>
      <c r="L10" s="4">
        <v>0</v>
      </c>
      <c r="M10" s="40">
        <v>0.21608040201004999</v>
      </c>
      <c r="N10" s="40">
        <v>0.24378109452736299</v>
      </c>
      <c r="O10" s="40">
        <v>0.27096774193548301</v>
      </c>
      <c r="P10" s="40">
        <v>0.299674267100977</v>
      </c>
      <c r="Q10" s="3">
        <v>1</v>
      </c>
    </row>
    <row r="11" spans="2:17" ht="16" x14ac:dyDescent="0.25">
      <c r="B11" s="4">
        <v>0.35</v>
      </c>
      <c r="C11" s="4">
        <v>0</v>
      </c>
      <c r="D11" s="40">
        <v>0.22695035460992899</v>
      </c>
      <c r="E11" s="40">
        <v>0.26618705035971202</v>
      </c>
      <c r="F11" s="40">
        <v>0.290780141843971</v>
      </c>
      <c r="G11" s="40">
        <v>0.32026143790849598</v>
      </c>
      <c r="H11" s="3">
        <v>1</v>
      </c>
      <c r="I11" s="1"/>
      <c r="K11" s="4">
        <v>0.35</v>
      </c>
      <c r="L11" s="4">
        <v>0</v>
      </c>
      <c r="M11" s="40">
        <v>0.26785714285714202</v>
      </c>
      <c r="N11" s="40">
        <v>0.29834254143646399</v>
      </c>
      <c r="O11" s="40">
        <v>0.31736526946107702</v>
      </c>
      <c r="P11" s="40">
        <v>0.34482758620689602</v>
      </c>
      <c r="Q11" s="3">
        <v>1</v>
      </c>
    </row>
    <row r="12" spans="2:17" ht="16" x14ac:dyDescent="0.25">
      <c r="B12" s="4">
        <v>0.4</v>
      </c>
      <c r="C12" s="4">
        <v>0</v>
      </c>
      <c r="D12" s="40">
        <v>0.266490765171503</v>
      </c>
      <c r="E12" s="40">
        <v>0.29680365296803601</v>
      </c>
      <c r="F12" s="40">
        <v>0.33571428571428502</v>
      </c>
      <c r="G12" s="40">
        <v>0.37610619469026502</v>
      </c>
      <c r="H12" s="3">
        <v>1</v>
      </c>
      <c r="I12" s="1"/>
      <c r="K12" s="4">
        <v>0.4</v>
      </c>
      <c r="L12" s="4">
        <v>0</v>
      </c>
      <c r="M12" s="40">
        <v>0.30357142857142799</v>
      </c>
      <c r="N12" s="40">
        <v>0.33185840707964598</v>
      </c>
      <c r="O12" s="40">
        <v>0.35625000000000001</v>
      </c>
      <c r="P12" s="40">
        <v>0.38866396761133598</v>
      </c>
      <c r="Q12" s="3">
        <v>1</v>
      </c>
    </row>
    <row r="13" spans="2:17" ht="16" x14ac:dyDescent="0.25">
      <c r="B13" s="4">
        <v>0.5</v>
      </c>
      <c r="C13" s="4">
        <v>0</v>
      </c>
      <c r="D13" s="40">
        <v>0.30399999999999999</v>
      </c>
      <c r="E13" s="40">
        <v>0.34682080924855402</v>
      </c>
      <c r="F13" s="40">
        <v>0.38285714285714201</v>
      </c>
      <c r="G13" s="40">
        <v>0.42774566473988401</v>
      </c>
      <c r="H13" s="3">
        <v>1</v>
      </c>
      <c r="I13" s="1"/>
      <c r="K13" s="4">
        <v>0.5</v>
      </c>
      <c r="L13" s="4">
        <v>0</v>
      </c>
      <c r="M13" s="40">
        <v>0.36</v>
      </c>
      <c r="N13" s="40">
        <v>0.39416058394160502</v>
      </c>
      <c r="O13" s="40">
        <v>0.419811320754716</v>
      </c>
      <c r="P13" s="40">
        <v>0.47761194029850701</v>
      </c>
      <c r="Q13" s="3">
        <v>1</v>
      </c>
    </row>
    <row r="14" spans="2:17" ht="16" x14ac:dyDescent="0.25">
      <c r="B14" s="4">
        <v>1</v>
      </c>
      <c r="C14" s="4">
        <v>0</v>
      </c>
      <c r="D14" s="40">
        <v>0.40243902439024298</v>
      </c>
      <c r="E14" s="40">
        <v>0.44155844155844098</v>
      </c>
      <c r="F14" s="40">
        <v>0.48684210526315702</v>
      </c>
      <c r="G14" s="40">
        <v>0.54237288135593198</v>
      </c>
      <c r="H14" s="3">
        <v>1</v>
      </c>
      <c r="I14" s="1"/>
      <c r="K14" s="4">
        <v>1</v>
      </c>
      <c r="L14" s="4">
        <v>0</v>
      </c>
      <c r="M14" s="40">
        <v>0.460829493087557</v>
      </c>
      <c r="N14" s="40">
        <v>0.498098859315589</v>
      </c>
      <c r="O14" s="40">
        <v>0.52813852813852802</v>
      </c>
      <c r="P14" s="40">
        <v>0.596330275229357</v>
      </c>
      <c r="Q14" s="3">
        <v>1</v>
      </c>
    </row>
    <row r="15" spans="2:17" ht="16" x14ac:dyDescent="0.25">
      <c r="B15" s="6"/>
      <c r="C15" s="6"/>
      <c r="D15" s="6"/>
      <c r="E15" s="6"/>
      <c r="F15" s="6"/>
      <c r="G15" s="6"/>
      <c r="H15" s="7"/>
      <c r="I15" s="1"/>
      <c r="K15" s="6"/>
      <c r="L15" s="6"/>
      <c r="M15" s="6"/>
      <c r="N15" s="6"/>
      <c r="O15" s="6"/>
      <c r="P15" s="6"/>
      <c r="Q15" s="7"/>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SUMPRODUCT((B3:B13&lt;$C$17)*(B4:B14&gt;=$C$17),(B4:B14))</f>
        <v>#N/A</v>
      </c>
      <c r="C22" t="e">
        <f>VLOOKUP($B$22,$B$5:$H$14,2,FALSE)</f>
        <v>#N/A</v>
      </c>
      <c r="D22" t="e">
        <f>VLOOKUP($B$22,$B$5:$H$14,3,FALSE)</f>
        <v>#N/A</v>
      </c>
      <c r="E22" t="e">
        <f>VLOOKUP($B$22,$B$5:$H$14,4,FALSE)</f>
        <v>#N/A</v>
      </c>
      <c r="F22" t="e">
        <f>VLOOKUP($B$22,$B$5:$H$14,5,FALSE)</f>
        <v>#N/A</v>
      </c>
      <c r="G22" t="e">
        <f>VLOOKUP($B$22,$B$5:$H$14,6,FALSE)</f>
        <v>#N/A</v>
      </c>
      <c r="H22" t="e">
        <f>VLOOKUP($B$22,$B$5:$H$14,7,FALSE)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SUMPRODUCT((B3:B13&lt;$C$19)*(B4:B14&gt;=$C$19),(B4:B14))</f>
        <v>#N/A</v>
      </c>
      <c r="C26" t="e">
        <f>VLOOKUP($B$26,$B$5:$H$14,2,FALSE)</f>
        <v>#N/A</v>
      </c>
      <c r="D26" t="e">
        <f>VLOOKUP($B$26,$B$5:$H$14,3,FALSE)</f>
        <v>#N/A</v>
      </c>
      <c r="E26" t="e">
        <f>VLOOKUP($B$26,$B$5:$H$14,4,FALSE)</f>
        <v>#N/A</v>
      </c>
      <c r="F26" t="e">
        <f>VLOOKUP($B$26,$B$5:$H$14,5,FALSE)</f>
        <v>#N/A</v>
      </c>
      <c r="G26" t="e">
        <f>VLOOKUP($B$26,$B$5:$H$14,6,FALSE)</f>
        <v>#N/A</v>
      </c>
      <c r="H26" t="e">
        <f>VLOOKUP($B$26,$B$5:$H$14,7,FALSE)</f>
        <v>#N/A</v>
      </c>
      <c r="J26" s="2"/>
    </row>
    <row r="27" spans="1:11" ht="16" x14ac:dyDescent="0.25">
      <c r="A27" s="2" t="s">
        <v>10</v>
      </c>
      <c r="B27" s="1"/>
      <c r="C27" t="e">
        <f>VLOOKUP($B$26,$K$5:$Q$14,2,FALSE)</f>
        <v>#N/A</v>
      </c>
      <c r="D27" t="e">
        <f>VLOOKUP($B$26,$K$5:$Q$14,3,FALSE)</f>
        <v>#N/A</v>
      </c>
      <c r="E27" t="e">
        <f>VLOOKUP($B$26,$K$5:$Q$14,4,FALSE)</f>
        <v>#N/A</v>
      </c>
      <c r="F27" t="e">
        <f>VLOOKUP($B$26,$K$5:$Q$14,5,FALSE)</f>
        <v>#N/A</v>
      </c>
      <c r="G27" t="e">
        <f>VLOOKUP($B$26,$K$5:$Q$14,6,FALSE)</f>
        <v>#N/A</v>
      </c>
      <c r="H27" t="e">
        <f>VLOOKUP($B$26,$K$5:$Q$14,7,FALSE)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ua8rA6gSg879bLHcu3XohxyI1vTx7lu3qIdr7Rvv2Q/+3RSg+26KloYvKuT3KNE8ichbsRRdk3RRApYknZ2ufQ==" saltValue="6booQeDTzlfZ1VUR/eFqRg==" spinCount="100000" sheet="1" objects="1" scenarios="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29"/>
  <sheetViews>
    <sheetView zoomScale="90" zoomScaleNormal="90" workbookViewId="0">
      <selection activeCell="I19" sqref="I19"/>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1.3513514000000001E-2</v>
      </c>
      <c r="E5" s="4">
        <v>2.6785713999999999E-2</v>
      </c>
      <c r="F5" s="4">
        <v>3.3936651999999998E-2</v>
      </c>
      <c r="G5" s="4">
        <v>4.2735043E-2</v>
      </c>
      <c r="H5" s="4">
        <v>1</v>
      </c>
      <c r="I5" s="1"/>
      <c r="K5" s="4">
        <v>0.05</v>
      </c>
      <c r="L5" s="4">
        <v>0</v>
      </c>
      <c r="M5" s="4">
        <v>1.7130620999999999E-2</v>
      </c>
      <c r="N5" s="4">
        <v>3.3783783999999997E-2</v>
      </c>
      <c r="O5" s="4">
        <v>4.4025157000000002E-2</v>
      </c>
      <c r="P5" s="4">
        <v>5.3191489000000002E-2</v>
      </c>
      <c r="Q5" s="4">
        <v>1</v>
      </c>
    </row>
    <row r="6" spans="2:17" ht="16" x14ac:dyDescent="0.25">
      <c r="B6" s="4">
        <v>0.1</v>
      </c>
      <c r="C6" s="4">
        <v>0</v>
      </c>
      <c r="D6" s="4">
        <v>4.5454544999999999E-2</v>
      </c>
      <c r="E6" s="4">
        <v>6.1797752999999997E-2</v>
      </c>
      <c r="F6" s="4">
        <v>7.3333333000000001E-2</v>
      </c>
      <c r="G6" s="4">
        <v>9.2050208999999994E-2</v>
      </c>
      <c r="H6" s="3">
        <v>1</v>
      </c>
      <c r="I6" s="1"/>
      <c r="K6" s="4">
        <v>0.1</v>
      </c>
      <c r="L6" s="4">
        <v>0</v>
      </c>
      <c r="M6" s="4">
        <v>5.5944055999999999E-2</v>
      </c>
      <c r="N6" s="4">
        <v>7.0588234999999999E-2</v>
      </c>
      <c r="O6" s="4">
        <v>8.3892617000000003E-2</v>
      </c>
      <c r="P6" s="4">
        <v>0.101265823</v>
      </c>
      <c r="Q6" s="3">
        <v>1</v>
      </c>
    </row>
    <row r="7" spans="2:17" ht="16" x14ac:dyDescent="0.25">
      <c r="B7" s="4">
        <v>0.15</v>
      </c>
      <c r="C7" s="4">
        <v>0</v>
      </c>
      <c r="D7" s="4">
        <v>8.2802548000000004E-2</v>
      </c>
      <c r="E7" s="4">
        <v>0.100938967</v>
      </c>
      <c r="F7" s="4">
        <v>0.117391304</v>
      </c>
      <c r="G7" s="4">
        <v>0.13725490200000001</v>
      </c>
      <c r="H7" s="3">
        <v>1</v>
      </c>
      <c r="I7" s="1"/>
      <c r="K7" s="4">
        <v>0.15</v>
      </c>
      <c r="L7" s="4">
        <v>0</v>
      </c>
      <c r="M7" s="4">
        <v>9.9502488E-2</v>
      </c>
      <c r="N7" s="4">
        <v>0.117505995</v>
      </c>
      <c r="O7" s="4">
        <v>0.13352272700000001</v>
      </c>
      <c r="P7" s="4">
        <v>0.156716418</v>
      </c>
      <c r="Q7" s="3">
        <v>1</v>
      </c>
    </row>
    <row r="8" spans="2:17" ht="16" x14ac:dyDescent="0.25">
      <c r="B8" s="4">
        <v>0.2</v>
      </c>
      <c r="C8" s="4">
        <v>0</v>
      </c>
      <c r="D8" s="4">
        <v>0.119815668</v>
      </c>
      <c r="E8" s="4">
        <v>0.141388175</v>
      </c>
      <c r="F8" s="4">
        <v>0.161825726</v>
      </c>
      <c r="G8" s="4">
        <v>0.18713450300000001</v>
      </c>
      <c r="H8" s="3">
        <v>1</v>
      </c>
      <c r="I8" s="1"/>
      <c r="K8" s="4">
        <v>0.2</v>
      </c>
      <c r="L8" s="4">
        <v>0</v>
      </c>
      <c r="M8" s="4">
        <v>0.136752137</v>
      </c>
      <c r="N8" s="4">
        <v>0.159183673</v>
      </c>
      <c r="O8" s="4">
        <v>0.18085106400000001</v>
      </c>
      <c r="P8" s="4">
        <v>0.20560747700000001</v>
      </c>
      <c r="Q8" s="3">
        <v>1</v>
      </c>
    </row>
    <row r="9" spans="2:17" ht="16" x14ac:dyDescent="0.25">
      <c r="B9" s="4">
        <v>0.25</v>
      </c>
      <c r="C9" s="4">
        <v>0</v>
      </c>
      <c r="D9" s="4">
        <v>0.15894039700000001</v>
      </c>
      <c r="E9" s="4">
        <v>0.18784530399999999</v>
      </c>
      <c r="F9" s="4">
        <v>0.20735786</v>
      </c>
      <c r="G9" s="4">
        <v>0.23873873900000001</v>
      </c>
      <c r="H9" s="3">
        <v>1</v>
      </c>
      <c r="I9" s="1"/>
      <c r="K9" s="4">
        <v>0.25</v>
      </c>
      <c r="L9" s="4">
        <v>0</v>
      </c>
      <c r="M9" s="4">
        <v>0.183574879</v>
      </c>
      <c r="N9" s="4">
        <v>0.209677419</v>
      </c>
      <c r="O9" s="4">
        <v>0.23214285700000001</v>
      </c>
      <c r="P9" s="4">
        <v>0.25506072899999999</v>
      </c>
      <c r="Q9" s="3">
        <v>1</v>
      </c>
    </row>
    <row r="10" spans="2:17" ht="16" x14ac:dyDescent="0.25">
      <c r="B10" s="4">
        <v>0.3</v>
      </c>
      <c r="C10" s="4">
        <v>0</v>
      </c>
      <c r="D10" s="4">
        <v>0.193693694</v>
      </c>
      <c r="E10" s="4">
        <v>0.22916666699999999</v>
      </c>
      <c r="F10" s="4">
        <v>0.25342465800000002</v>
      </c>
      <c r="G10" s="4">
        <v>0.287822878</v>
      </c>
      <c r="H10" s="3">
        <v>1</v>
      </c>
      <c r="I10" s="1"/>
      <c r="K10" s="4">
        <v>0.3</v>
      </c>
      <c r="L10" s="4">
        <v>0</v>
      </c>
      <c r="M10" s="4">
        <v>0.224080268</v>
      </c>
      <c r="N10" s="4">
        <v>0.256578947</v>
      </c>
      <c r="O10" s="4">
        <v>0.28244274800000002</v>
      </c>
      <c r="P10" s="4">
        <v>0.31034482800000002</v>
      </c>
      <c r="Q10" s="3">
        <v>1</v>
      </c>
    </row>
    <row r="11" spans="2:17" ht="16" x14ac:dyDescent="0.25">
      <c r="B11" s="4">
        <v>0.35</v>
      </c>
      <c r="C11" s="4">
        <v>0</v>
      </c>
      <c r="D11" s="4">
        <v>0.234567901</v>
      </c>
      <c r="E11" s="4">
        <v>0.268115942</v>
      </c>
      <c r="F11" s="4">
        <v>0.29648241199999997</v>
      </c>
      <c r="G11" s="4">
        <v>0.33333333300000001</v>
      </c>
      <c r="H11" s="3">
        <v>1</v>
      </c>
      <c r="I11" s="1"/>
      <c r="K11" s="4">
        <v>0.35</v>
      </c>
      <c r="L11" s="4">
        <v>0</v>
      </c>
      <c r="M11" s="4">
        <v>0.26744185999999998</v>
      </c>
      <c r="N11" s="4">
        <v>0.29891304299999999</v>
      </c>
      <c r="O11" s="4">
        <v>0.32735426000000001</v>
      </c>
      <c r="P11" s="4">
        <v>0.36274509799999999</v>
      </c>
      <c r="Q11" s="3">
        <v>1</v>
      </c>
    </row>
    <row r="12" spans="2:17" ht="16" x14ac:dyDescent="0.25">
      <c r="B12" s="4">
        <v>0.4</v>
      </c>
      <c r="C12" s="4">
        <v>0</v>
      </c>
      <c r="D12" s="4">
        <v>0.27638191000000001</v>
      </c>
      <c r="E12" s="4">
        <v>0.31034482800000002</v>
      </c>
      <c r="F12" s="4">
        <v>0.3359375</v>
      </c>
      <c r="G12" s="4">
        <v>0.37075718000000002</v>
      </c>
      <c r="H12" s="3">
        <v>1</v>
      </c>
      <c r="I12" s="1"/>
      <c r="K12" s="4">
        <v>0.4</v>
      </c>
      <c r="L12" s="4">
        <v>0</v>
      </c>
      <c r="M12" s="4">
        <v>0.31216931199999998</v>
      </c>
      <c r="N12" s="4">
        <v>0.34722222200000002</v>
      </c>
      <c r="O12" s="4">
        <v>0.36923076900000001</v>
      </c>
      <c r="P12" s="4">
        <v>0.40077821000000002</v>
      </c>
      <c r="Q12" s="3">
        <v>1</v>
      </c>
    </row>
    <row r="13" spans="2:17" ht="16" x14ac:dyDescent="0.25">
      <c r="B13" s="4">
        <v>0.5</v>
      </c>
      <c r="C13" s="4">
        <v>0</v>
      </c>
      <c r="D13" s="4">
        <v>0.324324324</v>
      </c>
      <c r="E13" s="4">
        <v>0.35833333299999998</v>
      </c>
      <c r="F13" s="4">
        <v>0.38461538499999998</v>
      </c>
      <c r="G13" s="4">
        <v>0.43922651899999998</v>
      </c>
      <c r="H13" s="3">
        <v>1</v>
      </c>
      <c r="I13" s="1"/>
      <c r="K13" s="4">
        <v>0.5</v>
      </c>
      <c r="L13" s="4">
        <v>0</v>
      </c>
      <c r="M13" s="4">
        <v>0.36091953999999998</v>
      </c>
      <c r="N13" s="4">
        <v>0.38951310900000002</v>
      </c>
      <c r="O13" s="4">
        <v>0.42248061999999997</v>
      </c>
      <c r="P13" s="4">
        <v>0.45508981999999998</v>
      </c>
      <c r="Q13" s="3">
        <v>1</v>
      </c>
    </row>
    <row r="14" spans="2:17" ht="16" x14ac:dyDescent="0.25">
      <c r="B14" s="4">
        <v>0.7</v>
      </c>
      <c r="C14" s="4">
        <v>0</v>
      </c>
      <c r="D14" s="4">
        <v>0.41150442500000001</v>
      </c>
      <c r="E14" s="4">
        <v>0.45205479500000001</v>
      </c>
      <c r="F14" s="4">
        <v>0.497797357</v>
      </c>
      <c r="G14" s="4">
        <v>0.54146341499999995</v>
      </c>
      <c r="H14" s="3">
        <v>1</v>
      </c>
      <c r="I14" s="1"/>
      <c r="K14" s="4">
        <v>0.7</v>
      </c>
      <c r="L14" s="4">
        <v>0</v>
      </c>
      <c r="M14" s="4">
        <v>0.47552447599999997</v>
      </c>
      <c r="N14" s="4">
        <v>0.50505050500000004</v>
      </c>
      <c r="O14" s="4">
        <v>0.54268292699999998</v>
      </c>
      <c r="P14" s="4">
        <v>0.58552631600000005</v>
      </c>
      <c r="Q14" s="3">
        <v>1</v>
      </c>
    </row>
    <row r="15" spans="2:17" ht="16" x14ac:dyDescent="0.25">
      <c r="B15" s="4">
        <v>1</v>
      </c>
      <c r="C15" s="4">
        <v>0</v>
      </c>
      <c r="D15" s="4">
        <v>0.53472222199999997</v>
      </c>
      <c r="E15" s="4">
        <v>0.64655172400000005</v>
      </c>
      <c r="F15" s="4">
        <v>0.65</v>
      </c>
      <c r="G15" s="4">
        <v>0.70833333300000001</v>
      </c>
      <c r="H15" s="3">
        <v>1</v>
      </c>
      <c r="I15" s="1"/>
      <c r="K15" s="4">
        <v>1</v>
      </c>
      <c r="L15" s="4">
        <v>0</v>
      </c>
      <c r="M15" s="4">
        <v>0.65158371000000004</v>
      </c>
      <c r="N15" s="4">
        <v>0.69325153399999995</v>
      </c>
      <c r="O15" s="4">
        <v>0.72789115599999998</v>
      </c>
      <c r="P15" s="4">
        <v>0.80132450300000002</v>
      </c>
      <c r="Q15" s="3">
        <v>1</v>
      </c>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1"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2uJwNyQxfiBkuDg9mn8WgQbllWxN3ALT5pd/1bB1f2zF0WvurJV9JlNkyDIOyMNsreGhzLs2VPx3vOw8PCfg==" saltValue="PCuZcfLOZwIzgABLn7Vvvg==" spinCount="100000"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29"/>
  <sheetViews>
    <sheetView workbookViewId="0">
      <selection activeCell="B22" sqref="B22"/>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1.5075376884422099E-2</v>
      </c>
      <c r="E5" s="40">
        <v>2.4489795918367301E-2</v>
      </c>
      <c r="F5" s="40">
        <v>2.9761904761904701E-2</v>
      </c>
      <c r="G5" s="40">
        <v>4.4665012406947799E-2</v>
      </c>
      <c r="H5" s="4">
        <v>1</v>
      </c>
      <c r="I5" s="1"/>
      <c r="K5" s="4">
        <v>0.05</v>
      </c>
      <c r="L5" s="4">
        <v>0</v>
      </c>
      <c r="M5" s="40">
        <v>1.9498607242339799E-2</v>
      </c>
      <c r="N5" s="40">
        <v>2.8235294117647001E-2</v>
      </c>
      <c r="O5" s="40">
        <v>3.9513677811550102E-2</v>
      </c>
      <c r="P5" s="40">
        <v>5.3003533568904498E-2</v>
      </c>
      <c r="Q5" s="4">
        <v>1</v>
      </c>
    </row>
    <row r="6" spans="2:17" ht="16" x14ac:dyDescent="0.25">
      <c r="B6" s="4">
        <v>0.1</v>
      </c>
      <c r="C6" s="4">
        <v>0</v>
      </c>
      <c r="D6" s="40">
        <v>3.24324324324324E-2</v>
      </c>
      <c r="E6" s="40">
        <v>4.4247787610619399E-2</v>
      </c>
      <c r="F6" s="40">
        <v>5.5009823182711103E-2</v>
      </c>
      <c r="G6" s="40">
        <v>7.1874999999999994E-2</v>
      </c>
      <c r="H6" s="3">
        <v>1</v>
      </c>
      <c r="I6" s="1"/>
      <c r="K6" s="4">
        <v>0.1</v>
      </c>
      <c r="L6" s="4">
        <v>0</v>
      </c>
      <c r="M6" s="40">
        <v>4.5766590389016003E-2</v>
      </c>
      <c r="N6" s="40">
        <v>5.9336823734729399E-2</v>
      </c>
      <c r="O6" s="40">
        <v>6.9943289224952701E-2</v>
      </c>
      <c r="P6" s="40">
        <v>8.2089552238805902E-2</v>
      </c>
      <c r="Q6" s="3">
        <v>1</v>
      </c>
    </row>
    <row r="7" spans="2:17" ht="16" x14ac:dyDescent="0.25">
      <c r="B7" s="4">
        <v>0.15</v>
      </c>
      <c r="C7" s="4">
        <v>0</v>
      </c>
      <c r="D7" s="40">
        <v>6.2921348314606704E-2</v>
      </c>
      <c r="E7" s="40">
        <v>7.7844311377245498E-2</v>
      </c>
      <c r="F7" s="40">
        <v>9.1194968553459099E-2</v>
      </c>
      <c r="G7" s="40">
        <v>0.10958904109589</v>
      </c>
      <c r="H7" s="3">
        <v>1</v>
      </c>
      <c r="I7" s="1"/>
      <c r="K7" s="4">
        <v>0.15</v>
      </c>
      <c r="L7" s="4">
        <v>0</v>
      </c>
      <c r="M7" s="40">
        <v>0.08</v>
      </c>
      <c r="N7" s="40">
        <v>9.7297297297297206E-2</v>
      </c>
      <c r="O7" s="40">
        <v>0.109324758842443</v>
      </c>
      <c r="P7" s="40">
        <v>0.128676470588235</v>
      </c>
      <c r="Q7" s="3">
        <v>1</v>
      </c>
    </row>
    <row r="8" spans="2:17" ht="16" x14ac:dyDescent="0.25">
      <c r="B8" s="4">
        <v>0.2</v>
      </c>
      <c r="C8" s="4">
        <v>0</v>
      </c>
      <c r="D8" s="40">
        <v>9.0609555189456306E-2</v>
      </c>
      <c r="E8" s="40">
        <v>0.111747851002865</v>
      </c>
      <c r="F8" s="40">
        <v>0.13026819923371599</v>
      </c>
      <c r="G8" s="40">
        <v>0.14878892733564</v>
      </c>
      <c r="H8" s="3">
        <v>1</v>
      </c>
      <c r="I8" s="1"/>
      <c r="K8" s="4">
        <v>0.2</v>
      </c>
      <c r="L8" s="4">
        <v>0</v>
      </c>
      <c r="M8" s="40">
        <v>0.11570247933884199</v>
      </c>
      <c r="N8" s="40">
        <v>0.14000000000000001</v>
      </c>
      <c r="O8" s="40">
        <v>0.15573770491803199</v>
      </c>
      <c r="P8" s="40">
        <v>0.17877094972067001</v>
      </c>
      <c r="Q8" s="3">
        <v>1</v>
      </c>
    </row>
    <row r="9" spans="2:17" ht="16" x14ac:dyDescent="0.25">
      <c r="B9" s="4">
        <v>0.25</v>
      </c>
      <c r="C9" s="4">
        <v>0</v>
      </c>
      <c r="D9" s="40">
        <v>0.12068965517241299</v>
      </c>
      <c r="E9" s="40">
        <v>0.14711729622266401</v>
      </c>
      <c r="F9" s="40">
        <v>0.16783216783216701</v>
      </c>
      <c r="G9" s="40">
        <v>0.19081272084805601</v>
      </c>
      <c r="H9" s="3">
        <v>1</v>
      </c>
      <c r="I9" s="1"/>
      <c r="K9" s="4">
        <v>0.25</v>
      </c>
      <c r="L9" s="4">
        <v>0</v>
      </c>
      <c r="M9" s="40">
        <v>0.15576323987538901</v>
      </c>
      <c r="N9" s="40">
        <v>0.17777777777777701</v>
      </c>
      <c r="O9" s="40">
        <v>0.198237885462555</v>
      </c>
      <c r="P9" s="40">
        <v>0.225663716814159</v>
      </c>
      <c r="Q9" s="3">
        <v>1</v>
      </c>
    </row>
    <row r="10" spans="2:17" ht="16" x14ac:dyDescent="0.25">
      <c r="B10" s="4">
        <v>0.3</v>
      </c>
      <c r="C10" s="4">
        <v>0</v>
      </c>
      <c r="D10" s="40">
        <v>0.154518950437317</v>
      </c>
      <c r="E10" s="40">
        <v>0.17869415807560099</v>
      </c>
      <c r="F10" s="40">
        <v>0.20253164556962</v>
      </c>
      <c r="G10" s="40">
        <v>0.229651162790697</v>
      </c>
      <c r="H10" s="3">
        <v>1</v>
      </c>
      <c r="I10" s="1"/>
      <c r="K10" s="4">
        <v>0.3</v>
      </c>
      <c r="L10" s="4">
        <v>0</v>
      </c>
      <c r="M10" s="40">
        <v>0.19230769230769201</v>
      </c>
      <c r="N10" s="40">
        <v>0.21498371335504801</v>
      </c>
      <c r="O10" s="40">
        <v>0.237918215613382</v>
      </c>
      <c r="P10" s="40">
        <v>0.26744186046511598</v>
      </c>
      <c r="Q10" s="3">
        <v>1</v>
      </c>
    </row>
    <row r="11" spans="2:17" ht="16" x14ac:dyDescent="0.25">
      <c r="B11" s="4">
        <v>0.35</v>
      </c>
      <c r="C11" s="4">
        <v>0</v>
      </c>
      <c r="D11" s="40">
        <v>0.18789808917197401</v>
      </c>
      <c r="E11" s="40">
        <v>0.21702127659574399</v>
      </c>
      <c r="F11" s="40">
        <v>0.24425287356321801</v>
      </c>
      <c r="G11" s="40">
        <v>0.28013029315960902</v>
      </c>
      <c r="H11" s="3">
        <v>1</v>
      </c>
      <c r="I11" s="1"/>
      <c r="K11" s="4">
        <v>0.35</v>
      </c>
      <c r="L11" s="4">
        <v>0</v>
      </c>
      <c r="M11" s="40">
        <v>0.23630136986301301</v>
      </c>
      <c r="N11" s="40">
        <v>0.26315789473684198</v>
      </c>
      <c r="O11" s="40">
        <v>0.28881987577639701</v>
      </c>
      <c r="P11" s="40">
        <v>0.31734317343173402</v>
      </c>
      <c r="Q11" s="3">
        <v>1</v>
      </c>
    </row>
    <row r="12" spans="2:17" ht="16" x14ac:dyDescent="0.25">
      <c r="B12" s="4">
        <v>0.4</v>
      </c>
      <c r="C12" s="4">
        <v>0</v>
      </c>
      <c r="D12" s="40">
        <v>0.232558139534883</v>
      </c>
      <c r="E12" s="40">
        <v>0.26123595505617903</v>
      </c>
      <c r="F12" s="40">
        <v>0.28421052631578902</v>
      </c>
      <c r="G12" s="40">
        <v>0.31736526946107702</v>
      </c>
      <c r="H12" s="3">
        <v>1</v>
      </c>
      <c r="I12" s="1"/>
      <c r="K12" s="4">
        <v>0.4</v>
      </c>
      <c r="L12" s="4">
        <v>0</v>
      </c>
      <c r="M12" s="40">
        <v>0.28846153846153799</v>
      </c>
      <c r="N12" s="40">
        <v>0.30952380952380898</v>
      </c>
      <c r="O12" s="40">
        <v>0.33096085409252601</v>
      </c>
      <c r="P12" s="40">
        <v>0.36815920398009899</v>
      </c>
      <c r="Q12" s="3">
        <v>1</v>
      </c>
    </row>
    <row r="13" spans="2:17" ht="16" x14ac:dyDescent="0.25">
      <c r="B13" s="4">
        <v>0.5</v>
      </c>
      <c r="C13" s="4">
        <v>0</v>
      </c>
      <c r="D13" s="40">
        <v>0.265060240963855</v>
      </c>
      <c r="E13" s="40">
        <v>0.29176470588235198</v>
      </c>
      <c r="F13" s="40">
        <v>0.32890365448504899</v>
      </c>
      <c r="G13" s="40">
        <v>0.38022813688212898</v>
      </c>
      <c r="H13" s="3">
        <v>1</v>
      </c>
      <c r="I13" s="1"/>
      <c r="K13" s="4">
        <v>0.5</v>
      </c>
      <c r="L13" s="4">
        <v>0</v>
      </c>
      <c r="M13" s="40">
        <v>0.32417582417582402</v>
      </c>
      <c r="N13" s="40">
        <v>0.35051546391752503</v>
      </c>
      <c r="O13" s="40">
        <v>0.38485804416403702</v>
      </c>
      <c r="P13" s="40">
        <v>0.42780748663101598</v>
      </c>
      <c r="Q13" s="3">
        <v>1</v>
      </c>
    </row>
    <row r="14" spans="2:17" ht="16" x14ac:dyDescent="0.25">
      <c r="B14" s="4">
        <v>1</v>
      </c>
      <c r="C14" s="4">
        <v>0</v>
      </c>
      <c r="D14" s="40">
        <v>0.36024844720496801</v>
      </c>
      <c r="E14" s="40">
        <v>0.38757396449704101</v>
      </c>
      <c r="F14" s="40">
        <v>0.42808219178082102</v>
      </c>
      <c r="G14" s="40">
        <v>0.46996466431095402</v>
      </c>
      <c r="H14" s="3">
        <v>1</v>
      </c>
      <c r="I14" s="1"/>
      <c r="K14" s="4">
        <v>1</v>
      </c>
      <c r="L14" s="4">
        <v>0</v>
      </c>
      <c r="M14" s="40">
        <v>0.43274853801169499</v>
      </c>
      <c r="N14" s="40">
        <v>0.46118721461187201</v>
      </c>
      <c r="O14" s="40">
        <v>0.51173708920187699</v>
      </c>
      <c r="P14" s="40">
        <v>0.55066079295154102</v>
      </c>
      <c r="Q14" s="3">
        <v>1</v>
      </c>
    </row>
    <row r="15" spans="2:17" ht="16" x14ac:dyDescent="0.25">
      <c r="B15" s="6"/>
      <c r="C15" s="6"/>
      <c r="D15" s="6"/>
      <c r="E15" s="6"/>
      <c r="F15" s="6"/>
      <c r="G15" s="6"/>
      <c r="H15" s="7"/>
      <c r="I15" s="1"/>
      <c r="K15" s="6"/>
      <c r="L15" s="6"/>
      <c r="M15" s="6"/>
      <c r="N15" s="6"/>
      <c r="O15" s="6"/>
      <c r="P15" s="6"/>
      <c r="Q15" s="7"/>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SUMPRODUCT((B3:B13&lt;$C$17)*(B4:B14&gt;=$C$17),(B4:B14))</f>
        <v>#N/A</v>
      </c>
      <c r="C22" t="e">
        <f>VLOOKUP($B$22,$B$5:$H$14,2,FALSE)</f>
        <v>#N/A</v>
      </c>
      <c r="D22" t="e">
        <f>VLOOKUP($B$22,$B$5:$H$14,3,FALSE)</f>
        <v>#N/A</v>
      </c>
      <c r="E22" t="e">
        <f>VLOOKUP($B$22,$B$5:$H$14,4,FALSE)</f>
        <v>#N/A</v>
      </c>
      <c r="F22" t="e">
        <f>VLOOKUP($B$22,$B$5:$H$14,5,FALSE)</f>
        <v>#N/A</v>
      </c>
      <c r="G22" t="e">
        <f>VLOOKUP($B$22,$B$5:$H$14,6,FALSE)</f>
        <v>#N/A</v>
      </c>
      <c r="H22" t="e">
        <f>VLOOKUP($B$22,$B$5:$H$14,7,FALSE)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SUMPRODUCT((B3:B13&lt;$C$19)*(B4:B14&gt;=$C$19),(B4:B14))</f>
        <v>#N/A</v>
      </c>
      <c r="C26" t="e">
        <f>VLOOKUP($B$26,$B$5:$H$14,2,FALSE)</f>
        <v>#N/A</v>
      </c>
      <c r="D26" t="e">
        <f>VLOOKUP($B$26,$B$5:$H$14,3,FALSE)</f>
        <v>#N/A</v>
      </c>
      <c r="E26" t="e">
        <f>VLOOKUP($B$26,$B$5:$H$14,4,FALSE)</f>
        <v>#N/A</v>
      </c>
      <c r="F26" t="e">
        <f>VLOOKUP($B$26,$B$5:$H$14,5,FALSE)</f>
        <v>#N/A</v>
      </c>
      <c r="G26" t="e">
        <f>VLOOKUP($B$26,$B$5:$H$14,6,FALSE)</f>
        <v>#N/A</v>
      </c>
      <c r="H26" t="e">
        <f>VLOOKUP($B$26,$B$5:$H$14,7,FALSE)</f>
        <v>#N/A</v>
      </c>
      <c r="J26" s="2"/>
    </row>
    <row r="27" spans="1:11" ht="16" x14ac:dyDescent="0.25">
      <c r="A27" s="2" t="s">
        <v>10</v>
      </c>
      <c r="B27" s="1"/>
      <c r="C27" t="e">
        <f>VLOOKUP($B$26,$K$5:$Q$14,2,FALSE)</f>
        <v>#N/A</v>
      </c>
      <c r="D27" t="e">
        <f>VLOOKUP($B$26,$K$5:$Q$14,3,FALSE)</f>
        <v>#N/A</v>
      </c>
      <c r="E27" t="e">
        <f>VLOOKUP($B$26,$K$5:$Q$14,4,FALSE)</f>
        <v>#N/A</v>
      </c>
      <c r="F27" t="e">
        <f>VLOOKUP($B$26,$K$5:$Q$14,5,FALSE)</f>
        <v>#N/A</v>
      </c>
      <c r="G27" t="e">
        <f>VLOOKUP($B$26,$K$5:$Q$14,6,FALSE)</f>
        <v>#N/A</v>
      </c>
      <c r="H27" t="e">
        <f>VLOOKUP($B$26,$K$5:$Q$14,7,FALSE)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3qBIIRcuQdAF2ykCnuU7yc1LVtbJeQtUjN23DSRPlMA1Omm1RF+UmQGfpVn/b9A2B286L9o4GcDd4Z5deyB8fw==" saltValue="ArWbhrOjgckTm78l/J8B7Q==" spinCount="100000" sheet="1" objects="1" scenarios="1"/>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29"/>
  <sheetViews>
    <sheetView workbookViewId="0">
      <selection activeCell="H35" sqref="H35"/>
    </sheetView>
  </sheetViews>
  <sheetFormatPr baseColWidth="10" defaultColWidth="8.83203125" defaultRowHeight="15" x14ac:dyDescent="0.2"/>
  <cols>
    <col min="1" max="1" width="18.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1.2931033999999999E-2</v>
      </c>
      <c r="E5" s="4">
        <v>1.9565216999999999E-2</v>
      </c>
      <c r="F5" s="4">
        <v>2.8145694999999998E-2</v>
      </c>
      <c r="G5" s="4">
        <v>3.7688442000000003E-2</v>
      </c>
      <c r="H5" s="4">
        <v>1</v>
      </c>
      <c r="I5" s="1"/>
      <c r="K5" s="4">
        <v>0.05</v>
      </c>
      <c r="L5" s="4">
        <v>0</v>
      </c>
      <c r="M5" s="4">
        <v>1.9464720000000001E-2</v>
      </c>
      <c r="N5" s="4">
        <v>2.5641026000000001E-2</v>
      </c>
      <c r="O5" s="4">
        <v>3.7593985000000003E-2</v>
      </c>
      <c r="P5" s="4">
        <v>4.8338368999999999E-2</v>
      </c>
      <c r="Q5" s="4">
        <v>1</v>
      </c>
    </row>
    <row r="6" spans="2:17" ht="16" x14ac:dyDescent="0.25">
      <c r="B6" s="4">
        <v>0.1</v>
      </c>
      <c r="C6" s="4">
        <v>0</v>
      </c>
      <c r="D6" s="4">
        <v>3.6363635999999998E-2</v>
      </c>
      <c r="E6" s="4">
        <v>4.8951049000000003E-2</v>
      </c>
      <c r="F6" s="4">
        <v>6.1503416999999998E-2</v>
      </c>
      <c r="G6" s="4">
        <v>7.8014184E-2</v>
      </c>
      <c r="H6" s="3">
        <v>1</v>
      </c>
      <c r="I6" s="1"/>
      <c r="K6" s="4">
        <v>0.1</v>
      </c>
      <c r="L6" s="4">
        <v>0</v>
      </c>
      <c r="M6" s="4">
        <v>5.2316890999999997E-2</v>
      </c>
      <c r="N6" s="4">
        <v>6.3380281999999996E-2</v>
      </c>
      <c r="O6" s="4">
        <v>7.5268817000000002E-2</v>
      </c>
      <c r="P6" s="4">
        <v>9.4736842000000002E-2</v>
      </c>
      <c r="Q6" s="3">
        <v>1</v>
      </c>
    </row>
    <row r="7" spans="2:17" ht="16" x14ac:dyDescent="0.25">
      <c r="B7" s="4">
        <v>0.15</v>
      </c>
      <c r="C7" s="4">
        <v>0</v>
      </c>
      <c r="D7" s="4">
        <v>6.8965517000000004E-2</v>
      </c>
      <c r="E7" s="4">
        <v>8.4269662999999995E-2</v>
      </c>
      <c r="F7" s="4">
        <v>9.7378276999999999E-2</v>
      </c>
      <c r="G7" s="4">
        <v>0.115853659</v>
      </c>
      <c r="H7" s="3">
        <v>1</v>
      </c>
      <c r="I7" s="1"/>
      <c r="K7" s="4">
        <v>0.15</v>
      </c>
      <c r="L7" s="4">
        <v>0</v>
      </c>
      <c r="M7" s="4">
        <v>9.1145832999999996E-2</v>
      </c>
      <c r="N7" s="4">
        <v>0.106796117</v>
      </c>
      <c r="O7" s="4">
        <v>0.118491921</v>
      </c>
      <c r="P7" s="4">
        <v>0.13311688299999999</v>
      </c>
      <c r="Q7" s="3">
        <v>1</v>
      </c>
    </row>
    <row r="8" spans="2:17" ht="16" x14ac:dyDescent="0.25">
      <c r="B8" s="4">
        <v>0.2</v>
      </c>
      <c r="C8" s="4">
        <v>0</v>
      </c>
      <c r="D8" s="4">
        <v>9.4512194999999993E-2</v>
      </c>
      <c r="E8" s="4">
        <v>0.113636364</v>
      </c>
      <c r="F8" s="4">
        <v>0.13554216899999999</v>
      </c>
      <c r="G8" s="4">
        <v>0.15635179199999999</v>
      </c>
      <c r="H8" s="3">
        <v>1</v>
      </c>
      <c r="I8" s="1"/>
      <c r="K8" s="4">
        <v>0.2</v>
      </c>
      <c r="L8" s="4">
        <v>0</v>
      </c>
      <c r="M8" s="4">
        <v>0.120967742</v>
      </c>
      <c r="N8" s="4">
        <v>0.143497758</v>
      </c>
      <c r="O8" s="4">
        <v>0.161579892</v>
      </c>
      <c r="P8" s="4">
        <v>0.18374558299999999</v>
      </c>
      <c r="Q8" s="3">
        <v>1</v>
      </c>
    </row>
    <row r="9" spans="2:17" ht="16" x14ac:dyDescent="0.25">
      <c r="B9" s="4">
        <v>0.25</v>
      </c>
      <c r="C9" s="4">
        <v>0</v>
      </c>
      <c r="D9" s="4">
        <v>0.12639405200000001</v>
      </c>
      <c r="E9" s="4">
        <v>0.14864864899999999</v>
      </c>
      <c r="F9" s="4">
        <v>0.167865707</v>
      </c>
      <c r="G9" s="4">
        <v>0.19723183399999999</v>
      </c>
      <c r="H9" s="3">
        <v>1</v>
      </c>
      <c r="I9" s="1"/>
      <c r="K9" s="4">
        <v>0.25</v>
      </c>
      <c r="L9" s="4">
        <v>0</v>
      </c>
      <c r="M9" s="4">
        <v>0.16049382700000001</v>
      </c>
      <c r="N9" s="4">
        <v>0.183976261</v>
      </c>
      <c r="O9" s="4">
        <v>0.20454545499999999</v>
      </c>
      <c r="P9" s="4">
        <v>0.229813665</v>
      </c>
      <c r="Q9" s="3">
        <v>1</v>
      </c>
    </row>
    <row r="10" spans="2:17" ht="16" x14ac:dyDescent="0.25">
      <c r="B10" s="4">
        <v>0.3</v>
      </c>
      <c r="C10" s="4">
        <v>0</v>
      </c>
      <c r="D10" s="4">
        <v>0.15936254999999999</v>
      </c>
      <c r="E10" s="4">
        <v>0.182320442</v>
      </c>
      <c r="F10" s="4">
        <v>0.206477733</v>
      </c>
      <c r="G10" s="4">
        <v>0.236514523</v>
      </c>
      <c r="H10" s="3">
        <v>1</v>
      </c>
      <c r="I10" s="1"/>
      <c r="K10" s="4">
        <v>0.3</v>
      </c>
      <c r="L10" s="4">
        <v>0</v>
      </c>
      <c r="M10" s="4">
        <v>0.19708029199999999</v>
      </c>
      <c r="N10" s="4">
        <v>0.21978022</v>
      </c>
      <c r="O10" s="4">
        <v>0.24355971900000001</v>
      </c>
      <c r="P10" s="4">
        <v>0.27040816299999998</v>
      </c>
      <c r="Q10" s="3">
        <v>1</v>
      </c>
    </row>
    <row r="11" spans="2:17" ht="16" x14ac:dyDescent="0.25">
      <c r="B11" s="4">
        <v>0.35</v>
      </c>
      <c r="C11" s="4">
        <v>0</v>
      </c>
      <c r="D11" s="4">
        <v>0.187265918</v>
      </c>
      <c r="E11" s="4">
        <v>0.21956521700000001</v>
      </c>
      <c r="F11" s="4">
        <v>0.24698795200000001</v>
      </c>
      <c r="G11" s="4">
        <v>0.28125</v>
      </c>
      <c r="H11" s="3">
        <v>1</v>
      </c>
      <c r="I11" s="1"/>
      <c r="K11" s="4">
        <v>0.35</v>
      </c>
      <c r="L11" s="4">
        <v>0</v>
      </c>
      <c r="M11" s="4">
        <v>0.237903226</v>
      </c>
      <c r="N11" s="4">
        <v>0.26778242699999999</v>
      </c>
      <c r="O11" s="4">
        <v>0.29518072299999998</v>
      </c>
      <c r="P11" s="4">
        <v>0.32590529200000001</v>
      </c>
      <c r="Q11" s="3">
        <v>1</v>
      </c>
    </row>
    <row r="12" spans="2:17" ht="16" x14ac:dyDescent="0.25">
      <c r="B12" s="4">
        <v>0.4</v>
      </c>
      <c r="C12" s="4">
        <v>0</v>
      </c>
      <c r="D12" s="4">
        <v>0.23355263200000001</v>
      </c>
      <c r="E12" s="4">
        <v>0.25748503</v>
      </c>
      <c r="F12" s="4">
        <v>0.28747433300000003</v>
      </c>
      <c r="G12" s="4">
        <v>0.32478632499999999</v>
      </c>
      <c r="H12" s="3">
        <v>1</v>
      </c>
      <c r="I12" s="1"/>
      <c r="K12" s="4">
        <v>0.4</v>
      </c>
      <c r="L12" s="4">
        <v>0</v>
      </c>
      <c r="M12" s="4">
        <v>0.28000000000000003</v>
      </c>
      <c r="N12" s="4">
        <v>0.308</v>
      </c>
      <c r="O12" s="4">
        <v>0.33183856499999997</v>
      </c>
      <c r="P12" s="4">
        <v>0.36771300400000001</v>
      </c>
      <c r="Q12" s="3">
        <v>1</v>
      </c>
    </row>
    <row r="13" spans="2:17" ht="16" x14ac:dyDescent="0.25">
      <c r="B13" s="4">
        <v>0.5</v>
      </c>
      <c r="C13" s="4">
        <v>0</v>
      </c>
      <c r="D13" s="4">
        <v>0.27710843400000001</v>
      </c>
      <c r="E13" s="4">
        <v>0.30578512400000002</v>
      </c>
      <c r="F13" s="4">
        <v>0.34010152300000002</v>
      </c>
      <c r="G13" s="4">
        <v>0.39207048500000002</v>
      </c>
      <c r="H13" s="3">
        <v>1</v>
      </c>
      <c r="I13" s="1"/>
      <c r="K13" s="4">
        <v>0.5</v>
      </c>
      <c r="L13" s="4">
        <v>0</v>
      </c>
      <c r="M13" s="4">
        <v>0.32824427499999997</v>
      </c>
      <c r="N13" s="4">
        <v>0.36704119899999998</v>
      </c>
      <c r="O13" s="4">
        <v>0.39534883700000001</v>
      </c>
      <c r="P13" s="4">
        <v>0.43023255799999999</v>
      </c>
      <c r="Q13" s="3">
        <v>1</v>
      </c>
    </row>
    <row r="14" spans="2:17" ht="16" x14ac:dyDescent="0.25">
      <c r="B14" s="4">
        <v>1</v>
      </c>
      <c r="C14" s="4">
        <v>0</v>
      </c>
      <c r="D14" s="4">
        <v>0.382352941</v>
      </c>
      <c r="E14" s="4">
        <v>0.42081447999999999</v>
      </c>
      <c r="F14" s="4">
        <v>0.46341463399999999</v>
      </c>
      <c r="G14" s="4">
        <v>0.51798561200000004</v>
      </c>
      <c r="H14" s="3">
        <v>1</v>
      </c>
      <c r="I14" s="1"/>
      <c r="K14" s="4">
        <v>1</v>
      </c>
      <c r="L14" s="4">
        <v>0</v>
      </c>
      <c r="M14" s="4">
        <v>0.44298245600000002</v>
      </c>
      <c r="N14" s="4">
        <v>0.47404844299999999</v>
      </c>
      <c r="O14" s="4">
        <v>0.516556291</v>
      </c>
      <c r="P14" s="4">
        <v>0.55197132599999998</v>
      </c>
      <c r="Q14" s="3">
        <v>1</v>
      </c>
    </row>
    <row r="15" spans="2:17" ht="16" x14ac:dyDescent="0.25">
      <c r="B15" s="6"/>
      <c r="C15" s="6"/>
      <c r="D15" s="6"/>
      <c r="E15" s="6"/>
      <c r="F15" s="6"/>
      <c r="G15" s="6"/>
      <c r="H15" s="7"/>
      <c r="I15" s="1"/>
      <c r="K15" s="6"/>
      <c r="L15" s="6"/>
      <c r="M15" s="6"/>
      <c r="N15" s="6"/>
      <c r="O15" s="6"/>
      <c r="P15" s="6"/>
      <c r="Q15" s="7"/>
    </row>
    <row r="17" spans="1:11" x14ac:dyDescent="0.2">
      <c r="A17" t="s">
        <v>15</v>
      </c>
      <c r="B17" t="e">
        <f>IF(BOY_agg="",NA(),BOY_agg)</f>
        <v>#N/A</v>
      </c>
      <c r="C17" t="e">
        <f>IF(OR(B17="",B17&lt;0,B17&gt;1),NA(),IF(B17=0,0.001,B17))</f>
        <v>#N/A</v>
      </c>
    </row>
    <row r="18" spans="1:11" x14ac:dyDescent="0.2">
      <c r="A18" t="s">
        <v>16</v>
      </c>
      <c r="B18" t="e">
        <f>IF(EOY_agg="",NA(),EOY_agg)</f>
        <v>#N/A</v>
      </c>
      <c r="C18" t="e">
        <f>IF(OR(B18="",B18&lt;0,B18&gt;1),NA(),IF(B18=0,0.001,B18))</f>
        <v>#N/A</v>
      </c>
    </row>
    <row r="19" spans="1:11" x14ac:dyDescent="0.2">
      <c r="A19" t="s">
        <v>17</v>
      </c>
      <c r="B19" t="e">
        <f>IF(goal_BOY_agg="",NA(),goal_BOY_agg)</f>
        <v>#N/A</v>
      </c>
      <c r="C19" t="e">
        <f>IF(OR(B19="",B19&lt;0,B19&gt;1),NA(),IF(B19=0,0.001,B19))</f>
        <v>#N/A</v>
      </c>
    </row>
    <row r="21" spans="1:11" x14ac:dyDescent="0.2">
      <c r="A21" s="5" t="s">
        <v>13</v>
      </c>
    </row>
    <row r="22" spans="1:11" ht="16" x14ac:dyDescent="0.25">
      <c r="A22" s="2" t="s">
        <v>7</v>
      </c>
      <c r="B22" s="1" t="e">
        <f>SUMPRODUCT((B3:B13&lt;$C$17)*(B4:B14&gt;=$C$17),(B4:B14))</f>
        <v>#N/A</v>
      </c>
      <c r="C22" t="e">
        <f>VLOOKUP($B$22,$B$5:$H$14,2,FALSE)</f>
        <v>#N/A</v>
      </c>
      <c r="D22" t="e">
        <f>VLOOKUP($B$22,$B$5:$H$14,3,FALSE)</f>
        <v>#N/A</v>
      </c>
      <c r="E22" t="e">
        <f>VLOOKUP($B$22,$B$5:$H$14,4,FALSE)</f>
        <v>#N/A</v>
      </c>
      <c r="F22" t="e">
        <f>VLOOKUP($B$22,$B$5:$H$14,5,FALSE)</f>
        <v>#N/A</v>
      </c>
      <c r="G22" t="e">
        <f>VLOOKUP($B$22,$B$5:$H$14,6,FALSE)</f>
        <v>#N/A</v>
      </c>
      <c r="H22" t="e">
        <f>VLOOKUP($B$22,$B$5:$H$14,7,FALSE)</f>
        <v>#N/A</v>
      </c>
      <c r="J22" s="2"/>
    </row>
    <row r="23" spans="1:11" ht="16" x14ac:dyDescent="0.25">
      <c r="A23" s="2" t="s">
        <v>8</v>
      </c>
      <c r="B23" s="1" t="e">
        <f ca="1">OFFSET(A3,0,SUMPRODUCT((C22:G22&lt;$C$18)*(D22:H22&gt;=$C$18),COLUMN(B22:F22)))</f>
        <v>#N/A</v>
      </c>
      <c r="J23" s="2"/>
      <c r="K23" s="1"/>
    </row>
    <row r="24" spans="1:11" ht="16" x14ac:dyDescent="0.25">
      <c r="A24" s="2"/>
      <c r="B24" s="1"/>
      <c r="J24" s="2"/>
      <c r="K24" s="1"/>
    </row>
    <row r="25" spans="1:11" ht="16" x14ac:dyDescent="0.25">
      <c r="A25" s="5" t="s">
        <v>14</v>
      </c>
      <c r="B25" s="1"/>
      <c r="J25" s="2"/>
      <c r="K25" s="1"/>
    </row>
    <row r="26" spans="1:11" ht="16" x14ac:dyDescent="0.25">
      <c r="A26" s="2" t="s">
        <v>7</v>
      </c>
      <c r="B26" s="1" t="e">
        <f>SUMPRODUCT((B3:B13&lt;$C$19)*(B4:B14&gt;=$C$19),(B4:B14))</f>
        <v>#N/A</v>
      </c>
      <c r="C26" t="e">
        <f>VLOOKUP($B$26,$B$5:$H$14,2,FALSE)</f>
        <v>#N/A</v>
      </c>
      <c r="D26" t="e">
        <f>VLOOKUP($B$26,$B$5:$H$14,3,FALSE)</f>
        <v>#N/A</v>
      </c>
      <c r="E26" t="e">
        <f>VLOOKUP($B$26,$B$5:$H$14,4,FALSE)</f>
        <v>#N/A</v>
      </c>
      <c r="F26" t="e">
        <f>VLOOKUP($B$26,$B$5:$H$14,5,FALSE)</f>
        <v>#N/A</v>
      </c>
      <c r="G26" t="e">
        <f>VLOOKUP($B$26,$B$5:$H$14,6,FALSE)</f>
        <v>#N/A</v>
      </c>
      <c r="H26" t="e">
        <f>VLOOKUP($B$26,$B$5:$H$14,7,FALSE)</f>
        <v>#N/A</v>
      </c>
      <c r="J26" s="2"/>
    </row>
    <row r="27" spans="1:11" ht="16" x14ac:dyDescent="0.25">
      <c r="A27" s="2" t="s">
        <v>10</v>
      </c>
      <c r="B27" s="1"/>
      <c r="C27" t="e">
        <f>VLOOKUP($B$26,$K$5:$Q$14,2,FALSE)</f>
        <v>#N/A</v>
      </c>
      <c r="D27" t="e">
        <f>VLOOKUP($B$26,$K$5:$Q$14,3,FALSE)</f>
        <v>#N/A</v>
      </c>
      <c r="E27" t="e">
        <f>VLOOKUP($B$26,$K$5:$Q$14,4,FALSE)</f>
        <v>#N/A</v>
      </c>
      <c r="F27" t="e">
        <f>VLOOKUP($B$26,$K$5:$Q$14,5,FALSE)</f>
        <v>#N/A</v>
      </c>
      <c r="G27" t="e">
        <f>VLOOKUP($B$26,$K$5:$Q$14,6,FALSE)</f>
        <v>#N/A</v>
      </c>
      <c r="H27" t="e">
        <f>VLOOKUP($B$26,$K$5:$Q$14,7,FALSE)</f>
        <v>#N/A</v>
      </c>
      <c r="J27" s="2"/>
      <c r="K27" s="1"/>
    </row>
    <row r="28" spans="1:11" x14ac:dyDescent="0.2">
      <c r="A28" s="2" t="s">
        <v>6</v>
      </c>
      <c r="B28" t="e">
        <f ca="1">OFFSET(A26,0,MATCH(goal_agg,$B$3:$H$3,FALSE))</f>
        <v>#N/A</v>
      </c>
      <c r="C28" t="e">
        <f ca="1">OFFSET(A26,0,MATCH(goal_agg,$B$3:$H$3,FALSE)+1)</f>
        <v>#N/A</v>
      </c>
      <c r="D28" t="e">
        <f ca="1">CONCATENATE(TEXT(ROUND($B$28,2)*100,"0")," - ",TEXT(ROUND($C$28,2),"0%"))</f>
        <v>#N/A</v>
      </c>
    </row>
    <row r="29" spans="1:11" x14ac:dyDescent="0.2">
      <c r="A29" s="2" t="s">
        <v>9</v>
      </c>
      <c r="B29" t="e">
        <f ca="1">OFFSET(A27,0,MATCH(goal_agg,$K$3:$Q$3,FALSE))</f>
        <v>#N/A</v>
      </c>
      <c r="C29" t="e">
        <f ca="1">OFFSET(A27,0,MATCH(goal_agg,$K$3:$Q$3,FALSE)+1)</f>
        <v>#N/A</v>
      </c>
      <c r="D29" t="e">
        <f ca="1">CONCATENATE(TEXT(ROUND($B$29,2)*100,"0")," - ",TEXT(ROUND($C$29,2),"0%"))</f>
        <v>#N/A</v>
      </c>
    </row>
  </sheetData>
  <sheetProtection algorithmName="SHA-512" hashValue="rwqJxZ/N5wf3YfPukU6vtuSsNhvnQ8LlNyY3d3PPr92W46+sIoVT5ArJ4WCv1OKynWai7winq/qL0YvFMpDbug==" saltValue="cdjTawkCgCxI4oqq6szjEg==" spinCount="100000" sheet="1" objects="1" scenarios="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29"/>
  <sheetViews>
    <sheetView workbookViewId="0">
      <selection activeCell="B22" sqref="B22"/>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8.6956521739130401E-3</v>
      </c>
      <c r="E5" s="40">
        <v>2.27272727272727E-2</v>
      </c>
      <c r="F5" s="40">
        <v>3.6144578313252997E-2</v>
      </c>
      <c r="G5" s="40">
        <v>6.4516129032257993E-2</v>
      </c>
      <c r="H5" s="3">
        <v>1</v>
      </c>
      <c r="I5" s="1"/>
      <c r="K5" s="4">
        <v>0.05</v>
      </c>
      <c r="L5" s="4">
        <v>0</v>
      </c>
      <c r="M5" s="40">
        <v>1.9230769230769201E-2</v>
      </c>
      <c r="N5" s="40">
        <v>3.1496062992125901E-2</v>
      </c>
      <c r="O5" s="40">
        <v>5.2631578947368397E-2</v>
      </c>
      <c r="P5" s="40">
        <v>8.3333333333333301E-2</v>
      </c>
      <c r="Q5" s="3">
        <v>1</v>
      </c>
    </row>
    <row r="6" spans="2:17" ht="16" x14ac:dyDescent="0.25">
      <c r="B6" s="4">
        <v>0.1</v>
      </c>
      <c r="C6" s="4">
        <v>0</v>
      </c>
      <c r="D6" s="40">
        <v>1.9230769230769201E-2</v>
      </c>
      <c r="E6" s="40">
        <v>3.8759689922480599E-2</v>
      </c>
      <c r="F6" s="40">
        <v>6.1728395061728301E-2</v>
      </c>
      <c r="G6" s="40">
        <v>9.7560975609756004E-2</v>
      </c>
      <c r="H6" s="3">
        <v>1</v>
      </c>
      <c r="I6" s="1"/>
      <c r="K6" s="4">
        <v>0.1</v>
      </c>
      <c r="L6" s="4">
        <v>0</v>
      </c>
      <c r="M6" s="40">
        <v>3.3333333333333298E-2</v>
      </c>
      <c r="N6" s="40">
        <v>6.0606060606060601E-2</v>
      </c>
      <c r="O6" s="40">
        <v>8.8888888888888795E-2</v>
      </c>
      <c r="P6" s="40">
        <v>0.12727272727272701</v>
      </c>
      <c r="Q6" s="3">
        <v>1</v>
      </c>
    </row>
    <row r="7" spans="2:17" ht="16" x14ac:dyDescent="0.25">
      <c r="B7" s="4">
        <v>0.15</v>
      </c>
      <c r="C7" s="4">
        <v>0</v>
      </c>
      <c r="D7" s="40">
        <v>2.5641025641025599E-2</v>
      </c>
      <c r="E7" s="40">
        <v>5.0632911392405E-2</v>
      </c>
      <c r="F7" s="40">
        <v>7.4074074074074001E-2</v>
      </c>
      <c r="G7" s="40">
        <v>0.129411764705882</v>
      </c>
      <c r="H7" s="3">
        <v>1</v>
      </c>
      <c r="I7" s="1"/>
      <c r="K7" s="4">
        <v>0.15</v>
      </c>
      <c r="L7" s="4">
        <v>0</v>
      </c>
      <c r="M7" s="40">
        <v>5.4054054054054002E-2</v>
      </c>
      <c r="N7" s="40">
        <v>8.5106382978723402E-2</v>
      </c>
      <c r="O7" s="40">
        <v>0.119047619047619</v>
      </c>
      <c r="P7" s="40">
        <v>0.16279069767441801</v>
      </c>
      <c r="Q7" s="3">
        <v>1</v>
      </c>
    </row>
    <row r="8" spans="2:17" ht="16" x14ac:dyDescent="0.25">
      <c r="B8" s="4">
        <v>0.2</v>
      </c>
      <c r="C8" s="4">
        <v>0</v>
      </c>
      <c r="D8" s="40">
        <v>2.94117647058823E-2</v>
      </c>
      <c r="E8" s="40">
        <v>5.5555555555555497E-2</v>
      </c>
      <c r="F8" s="40">
        <v>8.4745762711864403E-2</v>
      </c>
      <c r="G8" s="40">
        <v>0.13043478260869501</v>
      </c>
      <c r="H8" s="3">
        <v>1</v>
      </c>
      <c r="I8" s="1"/>
      <c r="K8" s="4">
        <v>0.2</v>
      </c>
      <c r="L8" s="4">
        <v>0</v>
      </c>
      <c r="M8" s="40">
        <v>6.8181818181818094E-2</v>
      </c>
      <c r="N8" s="40">
        <v>0.10256410256410201</v>
      </c>
      <c r="O8" s="40">
        <v>0.14150943396226401</v>
      </c>
      <c r="P8" s="40">
        <v>0.19512195121951201</v>
      </c>
      <c r="Q8" s="3">
        <v>1</v>
      </c>
    </row>
    <row r="9" spans="2:17" ht="16" x14ac:dyDescent="0.25">
      <c r="B9" s="4">
        <v>0.25</v>
      </c>
      <c r="C9" s="4">
        <v>0</v>
      </c>
      <c r="D9" s="40">
        <v>4.0404040404040401E-2</v>
      </c>
      <c r="E9" s="40">
        <v>6.9230769230769207E-2</v>
      </c>
      <c r="F9" s="40">
        <v>0.109090909090909</v>
      </c>
      <c r="G9" s="40">
        <v>0.17</v>
      </c>
      <c r="H9" s="3">
        <v>1</v>
      </c>
      <c r="I9" s="1"/>
      <c r="K9" s="4">
        <v>0.25</v>
      </c>
      <c r="L9" s="4">
        <v>0</v>
      </c>
      <c r="M9" s="40">
        <v>8.4507042253521097E-2</v>
      </c>
      <c r="N9" s="40">
        <v>0.126436781609195</v>
      </c>
      <c r="O9" s="40">
        <v>0.16666666666666599</v>
      </c>
      <c r="P9" s="40">
        <v>0.24074074074074001</v>
      </c>
      <c r="Q9" s="3">
        <v>1</v>
      </c>
    </row>
    <row r="10" spans="2:17" ht="16" x14ac:dyDescent="0.25">
      <c r="B10" s="4">
        <v>0.3</v>
      </c>
      <c r="C10" s="4">
        <v>0</v>
      </c>
      <c r="D10" s="40">
        <v>4.8780487804878002E-2</v>
      </c>
      <c r="E10" s="40">
        <v>7.6086956521739094E-2</v>
      </c>
      <c r="F10" s="40">
        <v>0.11363636363636299</v>
      </c>
      <c r="G10" s="40">
        <v>0.17857142857142799</v>
      </c>
      <c r="H10" s="3">
        <v>1</v>
      </c>
      <c r="I10" s="1"/>
      <c r="K10" s="4">
        <v>0.3</v>
      </c>
      <c r="L10" s="4">
        <v>0</v>
      </c>
      <c r="M10" s="40">
        <v>9.5652173913043398E-2</v>
      </c>
      <c r="N10" s="40">
        <v>0.14285714285714199</v>
      </c>
      <c r="O10" s="40">
        <v>0.19047619047618999</v>
      </c>
      <c r="P10" s="40">
        <v>0.25</v>
      </c>
      <c r="Q10" s="3">
        <v>1</v>
      </c>
    </row>
    <row r="11" spans="2:17" ht="16" x14ac:dyDescent="0.25">
      <c r="B11" s="4">
        <v>0.35</v>
      </c>
      <c r="C11" s="4">
        <v>0</v>
      </c>
      <c r="D11" s="40">
        <v>5.8823529411764698E-2</v>
      </c>
      <c r="E11" s="40">
        <v>9.0909090909090898E-2</v>
      </c>
      <c r="F11" s="40">
        <v>0.133333333333333</v>
      </c>
      <c r="G11" s="40">
        <v>0.18965517241379301</v>
      </c>
      <c r="H11" s="3">
        <v>1</v>
      </c>
      <c r="I11" s="1"/>
      <c r="K11" s="4">
        <v>0.35</v>
      </c>
      <c r="L11" s="4">
        <v>0</v>
      </c>
      <c r="M11" s="40">
        <v>0.115384615384615</v>
      </c>
      <c r="N11" s="40">
        <v>0.16666666666666599</v>
      </c>
      <c r="O11" s="40">
        <v>0.21666666666666601</v>
      </c>
      <c r="P11" s="40">
        <v>0.28048780487804797</v>
      </c>
      <c r="Q11" s="3">
        <v>1</v>
      </c>
    </row>
    <row r="12" spans="2:17" ht="16" x14ac:dyDescent="0.25">
      <c r="B12" s="4">
        <v>0.4</v>
      </c>
      <c r="C12" s="4">
        <v>0</v>
      </c>
      <c r="D12" s="40">
        <v>5.8823529411764698E-2</v>
      </c>
      <c r="E12" s="40">
        <v>0.10084033613445301</v>
      </c>
      <c r="F12" s="40">
        <v>0.14285714285714199</v>
      </c>
      <c r="G12" s="40">
        <v>0.21276595744680801</v>
      </c>
      <c r="H12" s="3">
        <v>1</v>
      </c>
      <c r="I12" s="1"/>
      <c r="K12" s="4">
        <v>0.4</v>
      </c>
      <c r="L12" s="4">
        <v>0</v>
      </c>
      <c r="M12" s="40">
        <v>0.14341085271317799</v>
      </c>
      <c r="N12" s="40">
        <v>0.201550387596899</v>
      </c>
      <c r="O12" s="40">
        <v>0.26086956521739102</v>
      </c>
      <c r="P12" s="40">
        <v>0.32432432432432401</v>
      </c>
      <c r="Q12" s="3">
        <v>1</v>
      </c>
    </row>
    <row r="13" spans="2:17" ht="16" x14ac:dyDescent="0.25">
      <c r="B13" s="4">
        <v>0.5</v>
      </c>
      <c r="C13" s="4">
        <v>0</v>
      </c>
      <c r="D13" s="40">
        <v>6.4102564102564097E-2</v>
      </c>
      <c r="E13" s="40">
        <v>0.11111111111111099</v>
      </c>
      <c r="F13" s="40">
        <v>0.16</v>
      </c>
      <c r="G13" s="40">
        <v>0.238095238095238</v>
      </c>
      <c r="H13" s="3">
        <v>1</v>
      </c>
      <c r="I13" s="1"/>
      <c r="K13" s="4">
        <v>0.5</v>
      </c>
      <c r="L13" s="4">
        <v>0</v>
      </c>
      <c r="M13" s="40">
        <v>0.155555555555555</v>
      </c>
      <c r="N13" s="40">
        <v>0.213483146067415</v>
      </c>
      <c r="O13" s="40">
        <v>0.27027027027027001</v>
      </c>
      <c r="P13" s="40">
        <v>0.36666666666666597</v>
      </c>
      <c r="Q13" s="3">
        <v>1</v>
      </c>
    </row>
    <row r="14" spans="2:17" ht="16" x14ac:dyDescent="0.25">
      <c r="B14" s="4">
        <v>0.7</v>
      </c>
      <c r="C14" s="4">
        <v>0</v>
      </c>
      <c r="D14" s="40">
        <v>7.5471698113207503E-2</v>
      </c>
      <c r="E14" s="40">
        <v>0.123595505617977</v>
      </c>
      <c r="F14" s="40">
        <v>0.17391304347826</v>
      </c>
      <c r="G14" s="40">
        <v>0.26315789473684198</v>
      </c>
      <c r="H14" s="3">
        <v>1</v>
      </c>
      <c r="I14" s="1"/>
      <c r="K14" s="4">
        <v>0.7</v>
      </c>
      <c r="L14" s="4">
        <v>0</v>
      </c>
      <c r="M14" s="40">
        <v>0.168831168831168</v>
      </c>
      <c r="N14" s="40">
        <v>0.24285714285714199</v>
      </c>
      <c r="O14" s="40">
        <v>0.32098765432098703</v>
      </c>
      <c r="P14" s="40">
        <v>0.41666666666666602</v>
      </c>
      <c r="Q14" s="3">
        <v>1</v>
      </c>
    </row>
    <row r="15" spans="2:17" ht="16" x14ac:dyDescent="0.25">
      <c r="B15" s="4">
        <v>1</v>
      </c>
      <c r="C15" s="4">
        <v>0</v>
      </c>
      <c r="D15" s="40">
        <v>8.98876404494382E-2</v>
      </c>
      <c r="E15" s="40">
        <v>0.13207547169811301</v>
      </c>
      <c r="F15" s="40">
        <v>0.204545454545454</v>
      </c>
      <c r="G15" s="40">
        <v>0.30612244897959101</v>
      </c>
      <c r="H15" s="3">
        <v>1</v>
      </c>
      <c r="I15" s="1"/>
      <c r="K15" s="4">
        <v>1</v>
      </c>
      <c r="L15" s="4">
        <v>0</v>
      </c>
      <c r="M15" s="40">
        <v>0.22413793103448201</v>
      </c>
      <c r="N15" s="40">
        <v>0.33333333333333298</v>
      </c>
      <c r="O15" s="40">
        <v>0.39534883720930197</v>
      </c>
      <c r="P15" s="40">
        <v>0.5</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IF(BOY_K="",NA(),BOY_K)</f>
        <v>#N/A</v>
      </c>
      <c r="C17" t="e">
        <f>IF(OR(B17="",B17&lt;0,B17&gt;1),NA(),IF(B17=0,0.001,B17))</f>
        <v>#N/A</v>
      </c>
      <c r="I17" s="1"/>
      <c r="K17" s="6"/>
      <c r="L17" s="6"/>
      <c r="M17" s="6"/>
      <c r="N17" s="6"/>
      <c r="O17" s="6"/>
      <c r="P17" s="6"/>
      <c r="Q17" s="7"/>
    </row>
    <row r="18" spans="1:17" ht="16" x14ac:dyDescent="0.25">
      <c r="A18" t="s">
        <v>16</v>
      </c>
      <c r="B18" t="e">
        <f>IF(EOY_K="",NA(),EOY_K)</f>
        <v>#N/A</v>
      </c>
      <c r="C18" t="e">
        <f>IF(OR(B18="",B18&lt;0,B18&gt;1),NA(),IF(B18=0,0.001,B18))</f>
        <v>#N/A</v>
      </c>
      <c r="I18" s="1"/>
      <c r="K18" s="6"/>
      <c r="L18" s="6"/>
      <c r="M18" s="6"/>
      <c r="N18" s="6"/>
      <c r="O18" s="6"/>
      <c r="P18" s="6"/>
      <c r="Q18" s="7"/>
    </row>
    <row r="19" spans="1:17" ht="16" x14ac:dyDescent="0.25">
      <c r="A19" t="s">
        <v>17</v>
      </c>
      <c r="B19" t="e">
        <f>IF(goal_BOY_K="",NA(),goal_BOY_K)</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OFFSET(A26,0,MATCH(goal_K,$B$3:$H$3,FALSE))</f>
        <v>#N/A</v>
      </c>
      <c r="C28" t="e">
        <f ca="1">OFFSET(A26,0,MATCH(goal_K,$B$3:$H$3,FALSE)+1)</f>
        <v>#N/A</v>
      </c>
      <c r="D28" t="e">
        <f ca="1">CONCATENATE(TEXT(ROUND($B$28,2)*100,"0")," - ",TEXT(ROUND($C$28,2),"0%"))</f>
        <v>#N/A</v>
      </c>
    </row>
    <row r="29" spans="1:17" x14ac:dyDescent="0.2">
      <c r="A29" s="2" t="s">
        <v>9</v>
      </c>
      <c r="B29" t="e">
        <f ca="1">OFFSET(A27,0,MATCH(goal_K,$K$3:$Q$3,FALSE))</f>
        <v>#N/A</v>
      </c>
      <c r="C29" t="e">
        <f ca="1">OFFSET(A27,0,MATCH(goal_K,$K$3:$Q$3,FALSE)+1)</f>
        <v>#N/A</v>
      </c>
      <c r="D29" t="e">
        <f ca="1">CONCATENATE(TEXT(ROUND($B$29,2)*100,"0")," - ",TEXT(ROUND($C$29,2),"0%"))</f>
        <v>#N/A</v>
      </c>
    </row>
  </sheetData>
  <sheetProtection algorithmName="SHA-512" hashValue="9+dDu1HBO/HDgZ8Gg1iyaiVvmQMRynkdzKJ0tWXF3h4u47GUkpDf1nfrk5duWK5v1uZd2Be7zmdRRPMf6rCwCg==" saltValue="wumMNUCg6czvR6LKw9tMN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workbookViewId="0">
      <selection activeCell="H25" sqref="H25"/>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1.1363636E-2</v>
      </c>
      <c r="E5" s="4">
        <v>3.0303030000000002E-2</v>
      </c>
      <c r="F5" s="4">
        <v>5.6818182000000002E-2</v>
      </c>
      <c r="G5" s="4">
        <v>0.1</v>
      </c>
      <c r="H5" s="3">
        <v>1</v>
      </c>
      <c r="I5" s="1"/>
      <c r="K5" s="4">
        <v>0.05</v>
      </c>
      <c r="L5" s="4">
        <v>0</v>
      </c>
      <c r="M5" s="4">
        <v>1.4492754E-2</v>
      </c>
      <c r="N5" s="4">
        <v>2.8169013999999999E-2</v>
      </c>
      <c r="O5" s="4">
        <v>5.4794520999999999E-2</v>
      </c>
      <c r="P5" s="4">
        <v>0.105263158</v>
      </c>
      <c r="Q5" s="3">
        <v>1</v>
      </c>
    </row>
    <row r="6" spans="2:17" ht="16" x14ac:dyDescent="0.25">
      <c r="B6" s="4">
        <v>0.1</v>
      </c>
      <c r="C6" s="4">
        <v>0</v>
      </c>
      <c r="D6" s="4">
        <v>4.1095890000000003E-2</v>
      </c>
      <c r="E6" s="4">
        <v>6.9767441999999999E-2</v>
      </c>
      <c r="F6" s="4">
        <v>0.10227272699999999</v>
      </c>
      <c r="G6" s="4">
        <v>0.146341463</v>
      </c>
      <c r="H6" s="3">
        <v>1</v>
      </c>
      <c r="I6" s="1"/>
      <c r="K6" s="4">
        <v>0.1</v>
      </c>
      <c r="L6" s="4">
        <v>0</v>
      </c>
      <c r="M6" s="4">
        <v>4.7619047999999997E-2</v>
      </c>
      <c r="N6" s="4">
        <v>7.5757575999999993E-2</v>
      </c>
      <c r="O6" s="4">
        <v>0.10344827600000001</v>
      </c>
      <c r="P6" s="4">
        <v>0.15625</v>
      </c>
      <c r="Q6" s="3">
        <v>1</v>
      </c>
    </row>
    <row r="7" spans="2:17" ht="16" x14ac:dyDescent="0.25">
      <c r="B7" s="4">
        <v>0.15</v>
      </c>
      <c r="C7" s="4">
        <v>0</v>
      </c>
      <c r="D7" s="4">
        <v>7.0175439000000006E-2</v>
      </c>
      <c r="E7" s="4">
        <v>0.103896104</v>
      </c>
      <c r="F7" s="4">
        <v>0.13829787199999999</v>
      </c>
      <c r="G7" s="4">
        <v>0.18918918900000001</v>
      </c>
      <c r="H7" s="3">
        <v>1</v>
      </c>
      <c r="I7" s="1"/>
      <c r="K7" s="4">
        <v>0.15</v>
      </c>
      <c r="L7" s="4">
        <v>0</v>
      </c>
      <c r="M7" s="4">
        <v>8.1632652999999999E-2</v>
      </c>
      <c r="N7" s="4">
        <v>0.12</v>
      </c>
      <c r="O7" s="4">
        <v>0.15384615400000001</v>
      </c>
      <c r="P7" s="4">
        <v>0.2</v>
      </c>
      <c r="Q7" s="3">
        <v>1</v>
      </c>
    </row>
    <row r="8" spans="2:17" ht="16" x14ac:dyDescent="0.25">
      <c r="B8" s="4">
        <v>0.2</v>
      </c>
      <c r="C8" s="4">
        <v>0</v>
      </c>
      <c r="D8" s="4">
        <v>9.8901099000000006E-2</v>
      </c>
      <c r="E8" s="4">
        <v>0.13740458</v>
      </c>
      <c r="F8" s="4">
        <v>0.17105263200000001</v>
      </c>
      <c r="G8" s="4">
        <v>0.23232323199999999</v>
      </c>
      <c r="H8" s="3">
        <v>1</v>
      </c>
      <c r="I8" s="1"/>
      <c r="K8" s="4">
        <v>0.2</v>
      </c>
      <c r="L8" s="4">
        <v>0</v>
      </c>
      <c r="M8" s="4">
        <v>0.114942529</v>
      </c>
      <c r="N8" s="4">
        <v>0.15789473700000001</v>
      </c>
      <c r="O8" s="4">
        <v>0.19008264499999999</v>
      </c>
      <c r="P8" s="4">
        <v>0.25</v>
      </c>
      <c r="Q8" s="3">
        <v>1</v>
      </c>
    </row>
    <row r="9" spans="2:17" ht="16" x14ac:dyDescent="0.25">
      <c r="B9" s="4">
        <v>0.25</v>
      </c>
      <c r="C9" s="4">
        <v>0</v>
      </c>
      <c r="D9" s="4">
        <v>0.13114754100000001</v>
      </c>
      <c r="E9" s="4">
        <v>0.18115941999999999</v>
      </c>
      <c r="F9" s="4">
        <v>0.222222222</v>
      </c>
      <c r="G9" s="4">
        <v>0.27536231900000002</v>
      </c>
      <c r="H9" s="3">
        <v>1</v>
      </c>
      <c r="I9" s="1"/>
      <c r="K9" s="4">
        <v>0.25</v>
      </c>
      <c r="L9" s="4">
        <v>0</v>
      </c>
      <c r="M9" s="4">
        <v>0.15492957700000001</v>
      </c>
      <c r="N9" s="4">
        <v>0.203125</v>
      </c>
      <c r="O9" s="4">
        <v>0.25</v>
      </c>
      <c r="P9" s="4">
        <v>0.30434782599999999</v>
      </c>
      <c r="Q9" s="3">
        <v>1</v>
      </c>
    </row>
    <row r="10" spans="2:17" ht="16" x14ac:dyDescent="0.25">
      <c r="B10" s="4">
        <v>0.3</v>
      </c>
      <c r="C10" s="4">
        <v>0</v>
      </c>
      <c r="D10" s="4">
        <v>0.14606741600000001</v>
      </c>
      <c r="E10" s="4">
        <v>0.20370370400000001</v>
      </c>
      <c r="F10" s="4">
        <v>0.256410256</v>
      </c>
      <c r="G10" s="4">
        <v>0.31666666700000001</v>
      </c>
      <c r="H10" s="3">
        <v>1</v>
      </c>
      <c r="I10" s="1"/>
      <c r="K10" s="4">
        <v>0.3</v>
      </c>
      <c r="L10" s="4">
        <v>0</v>
      </c>
      <c r="M10" s="4">
        <v>0.17333333300000001</v>
      </c>
      <c r="N10" s="4">
        <v>0.23076923099999999</v>
      </c>
      <c r="O10" s="4">
        <v>0.27586206899999999</v>
      </c>
      <c r="P10" s="4">
        <v>0.33333333300000001</v>
      </c>
      <c r="Q10" s="3">
        <v>1</v>
      </c>
    </row>
    <row r="11" spans="2:17" ht="16" x14ac:dyDescent="0.25">
      <c r="B11" s="4">
        <v>0.35</v>
      </c>
      <c r="C11" s="4">
        <v>0</v>
      </c>
      <c r="D11" s="4">
        <v>0.19383259899999999</v>
      </c>
      <c r="E11" s="4">
        <v>0.24210526299999999</v>
      </c>
      <c r="F11" s="4">
        <v>0.28971962600000001</v>
      </c>
      <c r="G11" s="4">
        <v>0.34782608700000001</v>
      </c>
      <c r="H11" s="3">
        <v>1</v>
      </c>
      <c r="I11" s="1"/>
      <c r="K11" s="4">
        <v>0.35</v>
      </c>
      <c r="L11" s="4">
        <v>0</v>
      </c>
      <c r="M11" s="4">
        <v>0.21153846200000001</v>
      </c>
      <c r="N11" s="4">
        <v>0.26923076899999998</v>
      </c>
      <c r="O11" s="4">
        <v>0.32075471700000002</v>
      </c>
      <c r="P11" s="4">
        <v>0.380434783</v>
      </c>
      <c r="Q11" s="3">
        <v>1</v>
      </c>
    </row>
    <row r="12" spans="2:17" ht="16" x14ac:dyDescent="0.25">
      <c r="B12" s="4">
        <v>0.4</v>
      </c>
      <c r="C12" s="4">
        <v>0</v>
      </c>
      <c r="D12" s="4">
        <v>0.194690265</v>
      </c>
      <c r="E12" s="4">
        <v>0.25698324</v>
      </c>
      <c r="F12" s="4">
        <v>0.32500000000000001</v>
      </c>
      <c r="G12" s="4">
        <v>0.38888888900000002</v>
      </c>
      <c r="H12" s="3">
        <v>1</v>
      </c>
      <c r="I12" s="1"/>
      <c r="K12" s="4">
        <v>0.4</v>
      </c>
      <c r="L12" s="4">
        <v>0</v>
      </c>
      <c r="M12" s="4">
        <v>0.25</v>
      </c>
      <c r="N12" s="4">
        <v>0.30769230800000003</v>
      </c>
      <c r="O12" s="4">
        <v>0.35849056600000001</v>
      </c>
      <c r="P12" s="4">
        <v>0.42622950799999998</v>
      </c>
      <c r="Q12" s="3">
        <v>1</v>
      </c>
    </row>
    <row r="13" spans="2:17" ht="16" x14ac:dyDescent="0.25">
      <c r="B13" s="4">
        <v>0.5</v>
      </c>
      <c r="C13" s="4">
        <v>0</v>
      </c>
      <c r="D13" s="4">
        <v>0.234375</v>
      </c>
      <c r="E13" s="4">
        <v>0.30136986300000002</v>
      </c>
      <c r="F13" s="4">
        <v>0.36486486499999998</v>
      </c>
      <c r="G13" s="4">
        <v>0.44</v>
      </c>
      <c r="H13" s="3">
        <v>1</v>
      </c>
      <c r="I13" s="1"/>
      <c r="K13" s="4">
        <v>0.5</v>
      </c>
      <c r="L13" s="4">
        <v>0</v>
      </c>
      <c r="M13" s="4">
        <v>0.28037383199999999</v>
      </c>
      <c r="N13" s="4">
        <v>0.34313725499999997</v>
      </c>
      <c r="O13" s="4">
        <v>0.4</v>
      </c>
      <c r="P13" s="4">
        <v>0.47619047599999997</v>
      </c>
      <c r="Q13" s="3">
        <v>1</v>
      </c>
    </row>
    <row r="14" spans="2:17" ht="16" x14ac:dyDescent="0.25">
      <c r="B14" s="4">
        <v>0.7</v>
      </c>
      <c r="C14" s="4">
        <v>0</v>
      </c>
      <c r="D14" s="4">
        <v>0.306666667</v>
      </c>
      <c r="E14" s="4">
        <v>0.38636363600000001</v>
      </c>
      <c r="F14" s="4">
        <v>0.45</v>
      </c>
      <c r="G14" s="4">
        <v>0.51898734199999996</v>
      </c>
      <c r="H14" s="3">
        <v>1</v>
      </c>
      <c r="I14" s="1"/>
      <c r="K14" s="4">
        <v>0.7</v>
      </c>
      <c r="L14" s="4">
        <v>0</v>
      </c>
      <c r="M14" s="4">
        <v>0.368421053</v>
      </c>
      <c r="N14" s="4">
        <v>0.44444444399999999</v>
      </c>
      <c r="O14" s="4">
        <v>0.5</v>
      </c>
      <c r="P14" s="4">
        <v>0.58333333300000001</v>
      </c>
      <c r="Q14" s="3">
        <v>1</v>
      </c>
    </row>
    <row r="15" spans="2:17" ht="16" x14ac:dyDescent="0.25">
      <c r="B15" s="4">
        <v>1</v>
      </c>
      <c r="C15" s="4">
        <v>0</v>
      </c>
      <c r="D15" s="4">
        <v>0.39583333300000001</v>
      </c>
      <c r="E15" s="4">
        <v>0.52941176499999998</v>
      </c>
      <c r="F15" s="4">
        <v>0.607594937</v>
      </c>
      <c r="G15" s="4">
        <v>0.68</v>
      </c>
      <c r="H15" s="3">
        <v>1</v>
      </c>
      <c r="I15" s="1"/>
      <c r="K15" s="4">
        <v>1</v>
      </c>
      <c r="L15" s="4">
        <v>0</v>
      </c>
      <c r="M15" s="4">
        <v>0.43902438999999999</v>
      </c>
      <c r="N15" s="4">
        <v>0.56818181800000001</v>
      </c>
      <c r="O15" s="4">
        <v>0.65591397799999995</v>
      </c>
      <c r="P15" s="4">
        <v>0.75</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IF(BOY_1="",NA(),BOY_1)</f>
        <v>#N/A</v>
      </c>
      <c r="C17" t="e">
        <f>IF(OR(B17="",B17&lt;0,B17&gt;1),NA(),IF(B17=0,0.001,B17))</f>
        <v>#N/A</v>
      </c>
      <c r="I17" s="1"/>
      <c r="K17" s="6"/>
      <c r="L17" s="6"/>
      <c r="M17" s="6"/>
      <c r="N17" s="6"/>
      <c r="O17" s="6"/>
      <c r="P17" s="6"/>
      <c r="Q17" s="7"/>
    </row>
    <row r="18" spans="1:17" ht="16" x14ac:dyDescent="0.25">
      <c r="A18" t="s">
        <v>16</v>
      </c>
      <c r="B18" t="e">
        <f>IF(EOY_1="",NA(),EOY_1)</f>
        <v>#N/A</v>
      </c>
      <c r="C18" t="e">
        <f>IF(OR(B18="",B18&lt;0,B18&gt;1),NA(),IF(B18=0,0.001,B18))</f>
        <v>#N/A</v>
      </c>
      <c r="I18" s="1"/>
      <c r="K18" s="6"/>
      <c r="L18" s="6"/>
      <c r="M18" s="6"/>
      <c r="N18" s="6"/>
      <c r="O18" s="6"/>
      <c r="P18" s="6"/>
      <c r="Q18" s="7"/>
    </row>
    <row r="19" spans="1:17" ht="16" x14ac:dyDescent="0.25">
      <c r="A19" t="s">
        <v>17</v>
      </c>
      <c r="B19" t="e">
        <f>IF(goal_BOY_1="",NA(),goal_BOY_1)</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OFFSET(A26,0,MATCH(goal_1,$B$3:$H$3,FALSE))</f>
        <v>#N/A</v>
      </c>
      <c r="C28" t="e">
        <f ca="1">OFFSET(A26,0,MATCH(goal_1,$B$3:$H$3,FALSE)+1)</f>
        <v>#N/A</v>
      </c>
      <c r="D28" t="e">
        <f ca="1">CONCATENATE(TEXT(ROUND($B$28,2)*100,"0")," - ",TEXT(ROUND($C$28,2),"0%"))</f>
        <v>#N/A</v>
      </c>
    </row>
    <row r="29" spans="1:17" x14ac:dyDescent="0.2">
      <c r="A29" s="2" t="s">
        <v>9</v>
      </c>
      <c r="B29" t="e">
        <f ca="1">OFFSET(A27,0,MATCH(goal_1,$K$3:$Q$3,FALSE))</f>
        <v>#N/A</v>
      </c>
      <c r="C29" t="e">
        <f ca="1">OFFSET(A27,0,MATCH(goal_1,$K$3:$Q$3,FALSE)+1)</f>
        <v>#N/A</v>
      </c>
      <c r="D29" t="e">
        <f ca="1">CONCATENATE(TEXT(ROUND($B$29,2)*100,"0")," - ",TEXT(ROUND($C$29,2),"0%"))</f>
        <v>#N/A</v>
      </c>
    </row>
  </sheetData>
  <sheetProtection algorithmName="SHA-512" hashValue="kIlAE12Vfhe/OR9sBfEuLuWmldLpBRVtfPexmgi+qHVuSPJZzP+7mJwKrm+DPM78I0RJNopI3pH5xTfO1N18xA==" saltValue="f6knE2itOOcQkkLCh4Z91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9"/>
  <sheetViews>
    <sheetView workbookViewId="0">
      <selection activeCell="B26" sqref="B26"/>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1.09890109890109E-2</v>
      </c>
      <c r="E5" s="40">
        <v>2.5210084033613401E-2</v>
      </c>
      <c r="F5" s="40">
        <v>3.5087719298245598E-2</v>
      </c>
      <c r="G5" s="40">
        <v>5.6179775280898799E-2</v>
      </c>
      <c r="H5" s="3">
        <v>1</v>
      </c>
      <c r="I5" s="1"/>
      <c r="K5" s="4">
        <v>0.05</v>
      </c>
      <c r="L5" s="4">
        <v>0</v>
      </c>
      <c r="M5" s="40">
        <v>1.38888888888888E-2</v>
      </c>
      <c r="N5" s="40">
        <v>2.9702970297029702E-2</v>
      </c>
      <c r="O5" s="40">
        <v>4.22535211267605E-2</v>
      </c>
      <c r="P5" s="40">
        <v>5.8823529411764698E-2</v>
      </c>
      <c r="Q5" s="3">
        <v>1</v>
      </c>
    </row>
    <row r="6" spans="2:17" ht="16" x14ac:dyDescent="0.25">
      <c r="B6" s="4">
        <v>0.1</v>
      </c>
      <c r="C6" s="4">
        <v>0</v>
      </c>
      <c r="D6" s="40">
        <v>4.7058823529411702E-2</v>
      </c>
      <c r="E6" s="40">
        <v>6.25E-2</v>
      </c>
      <c r="F6" s="40">
        <v>7.8947368421052599E-2</v>
      </c>
      <c r="G6" s="40">
        <v>0.1</v>
      </c>
      <c r="H6" s="3">
        <v>1</v>
      </c>
      <c r="I6" s="1"/>
      <c r="K6" s="4">
        <v>0.1</v>
      </c>
      <c r="L6" s="4">
        <v>0</v>
      </c>
      <c r="M6" s="40">
        <v>5.6994818652849701E-2</v>
      </c>
      <c r="N6" s="40">
        <v>7.4999999999999997E-2</v>
      </c>
      <c r="O6" s="40">
        <v>9.1954022988505704E-2</v>
      </c>
      <c r="P6" s="40">
        <v>0.11111111111111099</v>
      </c>
      <c r="Q6" s="3">
        <v>1</v>
      </c>
    </row>
    <row r="7" spans="2:17" ht="16" x14ac:dyDescent="0.25">
      <c r="B7" s="4">
        <v>0.15</v>
      </c>
      <c r="C7" s="4">
        <v>0</v>
      </c>
      <c r="D7" s="40">
        <v>8.0808080808080801E-2</v>
      </c>
      <c r="E7" s="40">
        <v>9.8039215686274495E-2</v>
      </c>
      <c r="F7" s="40">
        <v>0.11764705882352899</v>
      </c>
      <c r="G7" s="40">
        <v>0.14141414141414099</v>
      </c>
      <c r="H7" s="3">
        <v>1</v>
      </c>
      <c r="I7" s="1"/>
      <c r="K7" s="4">
        <v>0.15</v>
      </c>
      <c r="L7" s="4">
        <v>0</v>
      </c>
      <c r="M7" s="40">
        <v>9.8039215686274495E-2</v>
      </c>
      <c r="N7" s="40">
        <v>0.11764705882352899</v>
      </c>
      <c r="O7" s="40">
        <v>0.13868613138686101</v>
      </c>
      <c r="P7" s="40">
        <v>0.158940397350993</v>
      </c>
      <c r="Q7" s="3">
        <v>1</v>
      </c>
    </row>
    <row r="8" spans="2:17" ht="16" x14ac:dyDescent="0.25">
      <c r="B8" s="4">
        <v>0.2</v>
      </c>
      <c r="C8" s="4">
        <v>0</v>
      </c>
      <c r="D8" s="40">
        <v>0.11764705882352899</v>
      </c>
      <c r="E8" s="40">
        <v>0.14583333333333301</v>
      </c>
      <c r="F8" s="40">
        <v>0.16666666666666599</v>
      </c>
      <c r="G8" s="40">
        <v>0.19230769230769201</v>
      </c>
      <c r="H8" s="3">
        <v>1</v>
      </c>
      <c r="I8" s="1"/>
      <c r="K8" s="4">
        <v>0.2</v>
      </c>
      <c r="L8" s="4">
        <v>0</v>
      </c>
      <c r="M8" s="40">
        <v>0.14285714285714199</v>
      </c>
      <c r="N8" s="40">
        <v>0.16666666666666599</v>
      </c>
      <c r="O8" s="40">
        <v>0.186046511627906</v>
      </c>
      <c r="P8" s="40">
        <v>0.21276595744680801</v>
      </c>
      <c r="Q8" s="3">
        <v>1</v>
      </c>
    </row>
    <row r="9" spans="2:17" ht="16" x14ac:dyDescent="0.25">
      <c r="B9" s="4">
        <v>0.25</v>
      </c>
      <c r="C9" s="4">
        <v>0</v>
      </c>
      <c r="D9" s="40">
        <v>0.14925373134328301</v>
      </c>
      <c r="E9" s="40">
        <v>0.17391304347826</v>
      </c>
      <c r="F9" s="40">
        <v>0.201834862385321</v>
      </c>
      <c r="G9" s="40">
        <v>0.236363636363636</v>
      </c>
      <c r="H9" s="3">
        <v>1</v>
      </c>
      <c r="I9" s="1"/>
      <c r="K9" s="4">
        <v>0.25</v>
      </c>
      <c r="L9" s="4">
        <v>0</v>
      </c>
      <c r="M9" s="40">
        <v>0.18181818181818099</v>
      </c>
      <c r="N9" s="40">
        <v>0.20689655172413701</v>
      </c>
      <c r="O9" s="40">
        <v>0.23148148148148101</v>
      </c>
      <c r="P9" s="40">
        <v>0.25806451612903197</v>
      </c>
      <c r="Q9" s="3">
        <v>1</v>
      </c>
    </row>
    <row r="10" spans="2:17" ht="16" x14ac:dyDescent="0.25">
      <c r="B10" s="4">
        <v>0.3</v>
      </c>
      <c r="C10" s="4">
        <v>0</v>
      </c>
      <c r="D10" s="40">
        <v>0.19008264462809901</v>
      </c>
      <c r="E10" s="40">
        <v>0.225806451612903</v>
      </c>
      <c r="F10" s="40">
        <v>0.25490196078431299</v>
      </c>
      <c r="G10" s="40">
        <v>0.29508196721311403</v>
      </c>
      <c r="H10" s="3">
        <v>1</v>
      </c>
      <c r="I10" s="1"/>
      <c r="K10" s="4">
        <v>0.3</v>
      </c>
      <c r="L10" s="4">
        <v>0</v>
      </c>
      <c r="M10" s="40">
        <v>0.22429906542056</v>
      </c>
      <c r="N10" s="40">
        <v>0.26</v>
      </c>
      <c r="O10" s="40">
        <v>0.28947368421052599</v>
      </c>
      <c r="P10" s="40">
        <v>0.31932773109243601</v>
      </c>
      <c r="Q10" s="3">
        <v>1</v>
      </c>
    </row>
    <row r="11" spans="2:17" ht="16" x14ac:dyDescent="0.25">
      <c r="B11" s="4">
        <v>0.35</v>
      </c>
      <c r="C11" s="4">
        <v>0</v>
      </c>
      <c r="D11" s="40">
        <v>0.232558139534883</v>
      </c>
      <c r="E11" s="40">
        <v>0.265060240963855</v>
      </c>
      <c r="F11" s="40">
        <v>0.29411764705882298</v>
      </c>
      <c r="G11" s="40">
        <v>0.338983050847457</v>
      </c>
      <c r="H11" s="3">
        <v>1</v>
      </c>
      <c r="I11" s="1"/>
      <c r="K11" s="4">
        <v>0.35</v>
      </c>
      <c r="L11" s="4">
        <v>0</v>
      </c>
      <c r="M11" s="40">
        <v>0.266666666666666</v>
      </c>
      <c r="N11" s="40">
        <v>0.30232558139534799</v>
      </c>
      <c r="O11" s="40">
        <v>0.32876712328767099</v>
      </c>
      <c r="P11" s="40">
        <v>0.35922330097087302</v>
      </c>
      <c r="Q11" s="3">
        <v>1</v>
      </c>
    </row>
    <row r="12" spans="2:17" ht="16" x14ac:dyDescent="0.25">
      <c r="B12" s="4">
        <v>0.4</v>
      </c>
      <c r="C12" s="4">
        <v>0</v>
      </c>
      <c r="D12" s="40">
        <v>0.26415094339622602</v>
      </c>
      <c r="E12" s="40">
        <v>0.3</v>
      </c>
      <c r="F12" s="40">
        <v>0.34146341463414598</v>
      </c>
      <c r="G12" s="40">
        <v>0.38461538461538403</v>
      </c>
      <c r="H12" s="3">
        <v>1</v>
      </c>
      <c r="I12" s="1"/>
      <c r="K12" s="4">
        <v>0.4</v>
      </c>
      <c r="L12" s="4">
        <v>0</v>
      </c>
      <c r="M12" s="40">
        <v>0.30612244897959101</v>
      </c>
      <c r="N12" s="40">
        <v>0.33333333333333298</v>
      </c>
      <c r="O12" s="40">
        <v>0.36619718309859101</v>
      </c>
      <c r="P12" s="40">
        <v>0.393442622950819</v>
      </c>
      <c r="Q12" s="3">
        <v>1</v>
      </c>
    </row>
    <row r="13" spans="2:17" ht="16" x14ac:dyDescent="0.25">
      <c r="B13" s="4">
        <v>0.5</v>
      </c>
      <c r="C13" s="4">
        <v>0</v>
      </c>
      <c r="D13" s="40">
        <v>0.28888888888888797</v>
      </c>
      <c r="E13" s="40">
        <v>0.34666666666666601</v>
      </c>
      <c r="F13" s="40">
        <v>0.393442622950819</v>
      </c>
      <c r="G13" s="40">
        <v>0.44444444444444398</v>
      </c>
      <c r="H13" s="3">
        <v>1</v>
      </c>
      <c r="I13" s="1"/>
      <c r="K13" s="4">
        <v>0.5</v>
      </c>
      <c r="L13" s="4">
        <v>0</v>
      </c>
      <c r="M13" s="40">
        <v>0.36</v>
      </c>
      <c r="N13" s="40">
        <v>0.40350877192982398</v>
      </c>
      <c r="O13" s="40">
        <v>0.434782608695652</v>
      </c>
      <c r="P13" s="40">
        <v>0.47368421052631499</v>
      </c>
      <c r="Q13" s="3">
        <v>1</v>
      </c>
    </row>
    <row r="14" spans="2:17" ht="16" x14ac:dyDescent="0.25">
      <c r="B14" s="4">
        <v>0.7</v>
      </c>
      <c r="C14" s="4">
        <v>0</v>
      </c>
      <c r="D14" s="40">
        <v>0.41860465116279</v>
      </c>
      <c r="E14" s="40">
        <v>0.48863636363636298</v>
      </c>
      <c r="F14" s="40">
        <v>0.53030303030303005</v>
      </c>
      <c r="G14" s="40">
        <v>0.60606060606060597</v>
      </c>
      <c r="H14" s="3">
        <v>1</v>
      </c>
      <c r="I14" s="1"/>
      <c r="K14" s="4">
        <v>0.7</v>
      </c>
      <c r="L14" s="4">
        <v>0</v>
      </c>
      <c r="M14" s="40">
        <v>0.45652173913043398</v>
      </c>
      <c r="N14" s="40">
        <v>0.52542372881355903</v>
      </c>
      <c r="O14" s="40">
        <v>0.58730158730158699</v>
      </c>
      <c r="P14" s="40">
        <v>0.647887323943661</v>
      </c>
      <c r="Q14" s="3">
        <v>1</v>
      </c>
    </row>
    <row r="15" spans="2:17" ht="16" x14ac:dyDescent="0.25">
      <c r="B15" s="4">
        <v>1</v>
      </c>
      <c r="C15" s="4">
        <v>0</v>
      </c>
      <c r="D15" s="40">
        <v>0.61290322580645096</v>
      </c>
      <c r="E15" s="40">
        <v>0.62790697674418605</v>
      </c>
      <c r="F15" s="40">
        <v>0.71186440677966101</v>
      </c>
      <c r="G15" s="40">
        <v>0.71875</v>
      </c>
      <c r="H15" s="3">
        <v>1</v>
      </c>
      <c r="I15" s="1"/>
      <c r="K15" s="4">
        <v>1</v>
      </c>
      <c r="L15" s="4">
        <v>0</v>
      </c>
      <c r="M15" s="40">
        <v>0.65625</v>
      </c>
      <c r="N15" s="40">
        <v>0.71428571428571397</v>
      </c>
      <c r="O15" s="40">
        <v>0.75609756097560898</v>
      </c>
      <c r="P15" s="40">
        <v>0.81578947368420995</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IF(BOY_2="",NA(),BOY_2)</f>
        <v>#N/A</v>
      </c>
      <c r="C17" t="e">
        <f>IF(OR(B17="",B17&lt;0,B17&gt;1),NA(),IF(B17=0,0.001,B17))</f>
        <v>#N/A</v>
      </c>
      <c r="I17" s="1"/>
      <c r="K17" s="6"/>
      <c r="L17" s="6"/>
      <c r="M17" s="6"/>
      <c r="N17" s="6"/>
      <c r="O17" s="6"/>
      <c r="P17" s="6"/>
      <c r="Q17" s="7"/>
    </row>
    <row r="18" spans="1:17" ht="16" x14ac:dyDescent="0.25">
      <c r="A18" t="s">
        <v>16</v>
      </c>
      <c r="B18" t="e">
        <f>IF(EOY_2="",NA(),EOY_2)</f>
        <v>#N/A</v>
      </c>
      <c r="C18" t="e">
        <f>IF(OR(B18="",B18&lt;0,B18&gt;1),NA(),IF(B18=0,0.001,B18))</f>
        <v>#N/A</v>
      </c>
      <c r="I18" s="1"/>
      <c r="K18" s="6"/>
      <c r="L18" s="6"/>
      <c r="M18" s="6"/>
      <c r="N18" s="6"/>
      <c r="O18" s="6"/>
      <c r="P18" s="6"/>
      <c r="Q18" s="7"/>
    </row>
    <row r="19" spans="1:17" ht="16" x14ac:dyDescent="0.25">
      <c r="A19" t="s">
        <v>17</v>
      </c>
      <c r="B19" t="e">
        <f>IF(goal_BOY_2="",NA(),goal_BOY_2)</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OFFSET(A26,0,MATCH(goal_2,$B$3:$H$3,FALSE))</f>
        <v>#N/A</v>
      </c>
      <c r="C28" t="e">
        <f ca="1">OFFSET(A26,0,MATCH(goal_2,$B$3:$H$3,FALSE)+1)</f>
        <v>#N/A</v>
      </c>
      <c r="D28" t="e">
        <f ca="1">CONCATENATE(TEXT(ROUND($B$28,2)*100,"0")," - ",TEXT(ROUND($C$28,2),"0%"))</f>
        <v>#N/A</v>
      </c>
    </row>
    <row r="29" spans="1:17" x14ac:dyDescent="0.2">
      <c r="A29" s="2" t="s">
        <v>9</v>
      </c>
      <c r="B29" t="e">
        <f ca="1">OFFSET(A27,0,MATCH(goal_2,$K$3:$Q$3,FALSE))</f>
        <v>#N/A</v>
      </c>
      <c r="C29" t="e">
        <f ca="1">OFFSET(A27,0,MATCH(goal_2,$K$3:$Q$3,FALSE)+1)</f>
        <v>#N/A</v>
      </c>
      <c r="D29" t="e">
        <f ca="1">CONCATENATE(TEXT(ROUND($B$29,2)*100,"0")," - ",TEXT(ROUND($C$29,2),"0%"))</f>
        <v>#N/A</v>
      </c>
    </row>
  </sheetData>
  <sheetProtection algorithmName="SHA-512" hashValue="iDwXTVBOo3AzfMD1/dr2mhikxMXoWm0Qcv87eyZz+siqhtr2IqBa3P/4ioVPc0nTe4W4/eSeRrrGEgIBwk06Zg==" saltValue="qKB2GDQh5GpqiFX8zulcl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F18" sqref="F18"/>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
        <v>1.2820513E-2</v>
      </c>
      <c r="E5" s="4">
        <v>2.5641026000000001E-2</v>
      </c>
      <c r="F5" s="4">
        <v>3.90625E-2</v>
      </c>
      <c r="G5" s="4">
        <v>5.7971014000000001E-2</v>
      </c>
      <c r="H5" s="3">
        <v>1</v>
      </c>
      <c r="I5" s="1"/>
      <c r="K5" s="4">
        <v>0.05</v>
      </c>
      <c r="L5" s="4">
        <v>0</v>
      </c>
      <c r="M5" s="4">
        <v>1.9047618999999998E-2</v>
      </c>
      <c r="N5" s="4">
        <v>3.125E-2</v>
      </c>
      <c r="O5" s="4">
        <v>4.6511627999999999E-2</v>
      </c>
      <c r="P5" s="4">
        <v>6.0344828000000003E-2</v>
      </c>
      <c r="Q5" s="3">
        <v>1</v>
      </c>
    </row>
    <row r="6" spans="2:17" ht="16" x14ac:dyDescent="0.25">
      <c r="B6" s="4">
        <v>0.1</v>
      </c>
      <c r="C6" s="4">
        <v>0</v>
      </c>
      <c r="D6" s="4">
        <v>4.7619047999999997E-2</v>
      </c>
      <c r="E6" s="4">
        <v>6.4516129000000005E-2</v>
      </c>
      <c r="F6" s="4">
        <v>8.045977E-2</v>
      </c>
      <c r="G6" s="4">
        <v>0.102564103</v>
      </c>
      <c r="H6" s="3">
        <v>1</v>
      </c>
      <c r="I6" s="1"/>
      <c r="K6" s="4">
        <v>0.1</v>
      </c>
      <c r="L6" s="4">
        <v>0</v>
      </c>
      <c r="M6" s="4">
        <v>5.9523810000000003E-2</v>
      </c>
      <c r="N6" s="4">
        <v>7.8125E-2</v>
      </c>
      <c r="O6" s="4">
        <v>9.6153846000000001E-2</v>
      </c>
      <c r="P6" s="4">
        <v>0.11864406800000001</v>
      </c>
      <c r="Q6" s="3">
        <v>1</v>
      </c>
    </row>
    <row r="7" spans="2:17" ht="16" x14ac:dyDescent="0.25">
      <c r="B7" s="4">
        <v>0.15</v>
      </c>
      <c r="C7" s="4">
        <v>0</v>
      </c>
      <c r="D7" s="4">
        <v>8.3333332999999996E-2</v>
      </c>
      <c r="E7" s="4">
        <v>0.10344827600000001</v>
      </c>
      <c r="F7" s="4">
        <v>0.12903225800000001</v>
      </c>
      <c r="G7" s="4">
        <v>0.15384615400000001</v>
      </c>
      <c r="H7" s="3">
        <v>1</v>
      </c>
      <c r="I7" s="1"/>
      <c r="K7" s="4">
        <v>0.15</v>
      </c>
      <c r="L7" s="4">
        <v>0</v>
      </c>
      <c r="M7" s="4">
        <v>0.104294479</v>
      </c>
      <c r="N7" s="4">
        <v>0.126984127</v>
      </c>
      <c r="O7" s="4">
        <v>0.144927536</v>
      </c>
      <c r="P7" s="4">
        <v>0.16666666699999999</v>
      </c>
      <c r="Q7" s="3">
        <v>1</v>
      </c>
    </row>
    <row r="8" spans="2:17" ht="16" x14ac:dyDescent="0.25">
      <c r="B8" s="4">
        <v>0.2</v>
      </c>
      <c r="C8" s="4">
        <v>0</v>
      </c>
      <c r="D8" s="4">
        <v>0.115384615</v>
      </c>
      <c r="E8" s="4">
        <v>0.14285714299999999</v>
      </c>
      <c r="F8" s="4">
        <v>0.16901408500000001</v>
      </c>
      <c r="G8" s="4">
        <v>0.196969697</v>
      </c>
      <c r="H8" s="3">
        <v>1</v>
      </c>
      <c r="I8" s="1"/>
      <c r="K8" s="4">
        <v>0.2</v>
      </c>
      <c r="L8" s="4">
        <v>0</v>
      </c>
      <c r="M8" s="4">
        <v>0.140625</v>
      </c>
      <c r="N8" s="4">
        <v>0.16666666699999999</v>
      </c>
      <c r="O8" s="4">
        <v>0.18987341799999999</v>
      </c>
      <c r="P8" s="4">
        <v>0.222222222</v>
      </c>
      <c r="Q8" s="3">
        <v>1</v>
      </c>
    </row>
    <row r="9" spans="2:17" ht="16" x14ac:dyDescent="0.25">
      <c r="B9" s="4">
        <v>0.25</v>
      </c>
      <c r="C9" s="4">
        <v>0</v>
      </c>
      <c r="D9" s="4">
        <v>0.15476190500000001</v>
      </c>
      <c r="E9" s="4">
        <v>0.186046512</v>
      </c>
      <c r="F9" s="4">
        <v>0.21052631599999999</v>
      </c>
      <c r="G9" s="4">
        <v>0.243902439</v>
      </c>
      <c r="H9" s="3">
        <v>1</v>
      </c>
      <c r="I9" s="1"/>
      <c r="K9" s="4">
        <v>0.25</v>
      </c>
      <c r="L9" s="4">
        <v>0</v>
      </c>
      <c r="M9" s="4">
        <v>0.18627451</v>
      </c>
      <c r="N9" s="4">
        <v>0.21276595700000001</v>
      </c>
      <c r="O9" s="4">
        <v>0.23577235799999999</v>
      </c>
      <c r="P9" s="4">
        <v>0.26250000000000001</v>
      </c>
      <c r="Q9" s="3">
        <v>1</v>
      </c>
    </row>
    <row r="10" spans="2:17" ht="16" x14ac:dyDescent="0.25">
      <c r="B10" s="4">
        <v>0.3</v>
      </c>
      <c r="C10" s="4">
        <v>0</v>
      </c>
      <c r="D10" s="4">
        <v>0.186440678</v>
      </c>
      <c r="E10" s="4">
        <v>0.22058823499999999</v>
      </c>
      <c r="F10" s="4">
        <v>0.25352112700000001</v>
      </c>
      <c r="G10" s="4">
        <v>0.29268292699999998</v>
      </c>
      <c r="H10" s="3">
        <v>1</v>
      </c>
      <c r="I10" s="1"/>
      <c r="K10" s="4">
        <v>0.3</v>
      </c>
      <c r="L10" s="4">
        <v>0</v>
      </c>
      <c r="M10" s="4">
        <v>0.23076923099999999</v>
      </c>
      <c r="N10" s="4">
        <v>0.25862068999999999</v>
      </c>
      <c r="O10" s="4">
        <v>0.283464567</v>
      </c>
      <c r="P10" s="4">
        <v>0.3125</v>
      </c>
      <c r="Q10" s="3">
        <v>1</v>
      </c>
    </row>
    <row r="11" spans="2:17" ht="16" x14ac:dyDescent="0.25">
      <c r="B11" s="4">
        <v>0.35</v>
      </c>
      <c r="C11" s="4">
        <v>0</v>
      </c>
      <c r="D11" s="4">
        <v>0.222222222</v>
      </c>
      <c r="E11" s="4">
        <v>0.26415094300000003</v>
      </c>
      <c r="F11" s="4">
        <v>0.29629629600000001</v>
      </c>
      <c r="G11" s="4">
        <v>0.33720930199999999</v>
      </c>
      <c r="H11" s="3">
        <v>1</v>
      </c>
      <c r="I11" s="1"/>
      <c r="K11" s="4">
        <v>0.35</v>
      </c>
      <c r="L11" s="4">
        <v>0</v>
      </c>
      <c r="M11" s="4">
        <v>0.26744185999999998</v>
      </c>
      <c r="N11" s="4">
        <v>0.3</v>
      </c>
      <c r="O11" s="4">
        <v>0.326530612</v>
      </c>
      <c r="P11" s="4">
        <v>0.35526315800000002</v>
      </c>
      <c r="Q11" s="3">
        <v>1</v>
      </c>
    </row>
    <row r="12" spans="2:17" ht="16" x14ac:dyDescent="0.25">
      <c r="B12" s="4">
        <v>0.4</v>
      </c>
      <c r="C12" s="4">
        <v>0</v>
      </c>
      <c r="D12" s="4">
        <v>0.26530612199999998</v>
      </c>
      <c r="E12" s="4">
        <v>0.30379746800000001</v>
      </c>
      <c r="F12" s="4">
        <v>0.340909091</v>
      </c>
      <c r="G12" s="4">
        <v>0.38709677399999998</v>
      </c>
      <c r="H12" s="3">
        <v>1</v>
      </c>
      <c r="I12" s="1"/>
      <c r="K12" s="4">
        <v>0.4</v>
      </c>
      <c r="L12" s="4">
        <v>0</v>
      </c>
      <c r="M12" s="4">
        <v>0.31428571399999999</v>
      </c>
      <c r="N12" s="4">
        <v>0.350515464</v>
      </c>
      <c r="O12" s="4">
        <v>0.37662337699999998</v>
      </c>
      <c r="P12" s="4">
        <v>0.404255319</v>
      </c>
      <c r="Q12" s="3">
        <v>1</v>
      </c>
    </row>
    <row r="13" spans="2:17" ht="16" x14ac:dyDescent="0.25">
      <c r="B13" s="4">
        <v>0.5</v>
      </c>
      <c r="C13" s="4">
        <v>0</v>
      </c>
      <c r="D13" s="4">
        <v>0.3</v>
      </c>
      <c r="E13" s="4">
        <v>0.35</v>
      </c>
      <c r="F13" s="4">
        <v>0.39047619</v>
      </c>
      <c r="G13" s="4">
        <v>0.44444444399999999</v>
      </c>
      <c r="H13" s="3">
        <v>1</v>
      </c>
      <c r="I13" s="1"/>
      <c r="K13" s="4">
        <v>0.5</v>
      </c>
      <c r="L13" s="4">
        <v>0</v>
      </c>
      <c r="M13" s="4">
        <v>0.36111111099999998</v>
      </c>
      <c r="N13" s="4">
        <v>0.40322580600000002</v>
      </c>
      <c r="O13" s="4">
        <v>0.43243243199999998</v>
      </c>
      <c r="P13" s="4">
        <v>0.47619047599999997</v>
      </c>
      <c r="Q13" s="3">
        <v>1</v>
      </c>
    </row>
    <row r="14" spans="2:17" ht="16" x14ac:dyDescent="0.25">
      <c r="B14" s="4">
        <v>0.7</v>
      </c>
      <c r="C14" s="4">
        <v>0</v>
      </c>
      <c r="D14" s="4">
        <v>0.41025641000000002</v>
      </c>
      <c r="E14" s="4">
        <v>0.45205479500000001</v>
      </c>
      <c r="F14" s="4">
        <v>0.51612903200000004</v>
      </c>
      <c r="G14" s="4">
        <v>0.58064516099999997</v>
      </c>
      <c r="H14" s="3">
        <v>1</v>
      </c>
      <c r="I14" s="1"/>
      <c r="K14" s="4">
        <v>0.7</v>
      </c>
      <c r="L14" s="4">
        <v>0</v>
      </c>
      <c r="M14" s="4">
        <v>0.47058823500000002</v>
      </c>
      <c r="N14" s="4">
        <v>0.513513514</v>
      </c>
      <c r="O14" s="4">
        <v>0.55769230800000003</v>
      </c>
      <c r="P14" s="4">
        <v>0.60975609799999997</v>
      </c>
      <c r="Q14" s="3">
        <v>1</v>
      </c>
    </row>
    <row r="15" spans="2:17" ht="16" x14ac:dyDescent="0.25">
      <c r="B15" s="4">
        <v>1</v>
      </c>
      <c r="C15" s="4">
        <v>0</v>
      </c>
      <c r="D15" s="4">
        <v>0.62222222199999999</v>
      </c>
      <c r="E15" s="4">
        <v>0.75</v>
      </c>
      <c r="F15" s="4">
        <v>0.75384615399999999</v>
      </c>
      <c r="G15" s="4">
        <v>0.79130434800000005</v>
      </c>
      <c r="H15" s="3">
        <v>1</v>
      </c>
      <c r="I15" s="1"/>
      <c r="K15" s="4">
        <v>1</v>
      </c>
      <c r="L15" s="4">
        <v>0</v>
      </c>
      <c r="M15" s="4">
        <v>0.72340425500000005</v>
      </c>
      <c r="N15" s="4">
        <v>0.764705882</v>
      </c>
      <c r="O15" s="4">
        <v>0.82926829300000005</v>
      </c>
      <c r="P15" s="4">
        <v>0.875</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IF(BOY_2="",NA(),BOY_2)</f>
        <v>#N/A</v>
      </c>
      <c r="C17" t="e">
        <f>IF(OR(B17="",B17&lt;0,B17&gt;1),NA(),IF(B17=0,0.001,B17))</f>
        <v>#N/A</v>
      </c>
      <c r="I17" s="1"/>
      <c r="K17" s="6"/>
      <c r="L17" s="6"/>
      <c r="M17" s="6"/>
      <c r="N17" s="6"/>
      <c r="O17" s="6"/>
      <c r="P17" s="6"/>
      <c r="Q17" s="7"/>
    </row>
    <row r="18" spans="1:17" ht="16" x14ac:dyDescent="0.25">
      <c r="A18" t="s">
        <v>16</v>
      </c>
      <c r="B18" t="e">
        <f>IF(EOY_2="",NA(),EOY_2)</f>
        <v>#N/A</v>
      </c>
      <c r="C18" t="e">
        <f>IF(OR(B18="",B18&lt;0,B18&gt;1),NA(),IF(B18=0,0.001,B18))</f>
        <v>#N/A</v>
      </c>
      <c r="I18" s="1"/>
      <c r="K18" s="6"/>
      <c r="L18" s="6"/>
      <c r="M18" s="6"/>
      <c r="N18" s="6"/>
      <c r="O18" s="6"/>
      <c r="P18" s="6"/>
      <c r="Q18" s="7"/>
    </row>
    <row r="19" spans="1:17" ht="16" x14ac:dyDescent="0.25">
      <c r="A19" t="s">
        <v>17</v>
      </c>
      <c r="B19" t="e">
        <f>IF(goal_BOY_2="",NA(),goal_BOY_2)</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OFFSET(A26,0,MATCH(goal_2,$B$3:$H$3,FALSE))</f>
        <v>#N/A</v>
      </c>
      <c r="C28" t="e">
        <f ca="1">OFFSET(A26,0,MATCH(goal_2,$B$3:$H$3,FALSE)+1)</f>
        <v>#N/A</v>
      </c>
      <c r="D28" t="e">
        <f ca="1">CONCATENATE(TEXT(ROUND($B$28,2)*100,"0")," - ",TEXT(ROUND($C$28,2),"0%"))</f>
        <v>#N/A</v>
      </c>
    </row>
    <row r="29" spans="1:17" x14ac:dyDescent="0.2">
      <c r="A29" s="2" t="s">
        <v>9</v>
      </c>
      <c r="B29" t="e">
        <f ca="1">OFFSET(A27,0,MATCH(goal_2,$K$3:$Q$3,FALSE))</f>
        <v>#N/A</v>
      </c>
      <c r="C29" t="e">
        <f ca="1">OFFSET(A27,0,MATCH(goal_2,$K$3:$Q$3,FALSE)+1)</f>
        <v>#N/A</v>
      </c>
      <c r="D29" t="e">
        <f ca="1">CONCATENATE(TEXT(ROUND($B$29,2)*100,"0")," - ",TEXT(ROUND($C$29,2),"0%"))</f>
        <v>#N/A</v>
      </c>
    </row>
  </sheetData>
  <sheetProtection algorithmName="SHA-512" hashValue="X2UpGm68Rqg3TLdtSoQ/zVSBIaJxoepdAKzOx1xyc6Ulwb9zb5jpgpA8WczJwMEtozIyLfBEzU6ew4RNkPJ3PA==" saltValue="PrGZlplMe+fXU81D43Kqfw=="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9"/>
  <sheetViews>
    <sheetView workbookViewId="0">
      <selection activeCell="B26" sqref="B26"/>
    </sheetView>
  </sheetViews>
  <sheetFormatPr baseColWidth="10" defaultColWidth="8.83203125" defaultRowHeight="15" x14ac:dyDescent="0.2"/>
  <cols>
    <col min="1" max="1" width="14.83203125" bestFit="1" customWidth="1"/>
    <col min="4" max="4" width="9.6640625" bestFit="1" customWidth="1"/>
  </cols>
  <sheetData>
    <row r="1" spans="2:23" x14ac:dyDescent="0.2">
      <c r="B1" t="s">
        <v>11</v>
      </c>
      <c r="K1" t="s">
        <v>12</v>
      </c>
    </row>
    <row r="3" spans="2:23" x14ac:dyDescent="0.2">
      <c r="B3" s="4" t="s">
        <v>5</v>
      </c>
      <c r="C3" s="4" t="s">
        <v>36</v>
      </c>
      <c r="D3" s="4" t="s">
        <v>19</v>
      </c>
      <c r="E3" s="4" t="s">
        <v>0</v>
      </c>
      <c r="F3" s="4" t="s">
        <v>18</v>
      </c>
      <c r="G3" s="4" t="s">
        <v>37</v>
      </c>
      <c r="H3" s="4"/>
      <c r="K3" s="4" t="s">
        <v>5</v>
      </c>
      <c r="L3" s="4" t="s">
        <v>36</v>
      </c>
      <c r="M3" s="4" t="s">
        <v>19</v>
      </c>
      <c r="N3" s="4" t="s">
        <v>0</v>
      </c>
      <c r="O3" s="4" t="s">
        <v>18</v>
      </c>
      <c r="P3" s="4" t="s">
        <v>37</v>
      </c>
      <c r="Q3" s="4"/>
    </row>
    <row r="4" spans="2:23" x14ac:dyDescent="0.2">
      <c r="B4" s="4">
        <v>0</v>
      </c>
      <c r="C4" s="4"/>
      <c r="D4" s="4"/>
      <c r="E4" s="4"/>
      <c r="F4" s="4"/>
      <c r="G4" s="4"/>
      <c r="H4" s="4"/>
      <c r="K4" s="4">
        <v>0</v>
      </c>
      <c r="L4" s="4"/>
      <c r="M4" s="4"/>
      <c r="N4" s="4"/>
      <c r="O4" s="4"/>
      <c r="P4" s="4"/>
      <c r="Q4" s="4"/>
    </row>
    <row r="5" spans="2:23" ht="16" x14ac:dyDescent="0.25">
      <c r="B5" s="4">
        <v>0.05</v>
      </c>
      <c r="C5" s="4">
        <v>0</v>
      </c>
      <c r="D5" s="40">
        <v>1.1764705882352899E-2</v>
      </c>
      <c r="E5" s="40">
        <v>2.19780219780219E-2</v>
      </c>
      <c r="F5" s="40">
        <v>3.38983050847457E-2</v>
      </c>
      <c r="G5" s="40">
        <v>4.8780487804878002E-2</v>
      </c>
      <c r="H5" s="3">
        <v>1</v>
      </c>
      <c r="I5" s="1"/>
      <c r="K5" s="4">
        <v>0.05</v>
      </c>
      <c r="L5" s="4">
        <v>0</v>
      </c>
      <c r="M5" s="40">
        <v>1.8867924528301799E-2</v>
      </c>
      <c r="N5" s="40">
        <v>2.94117647058823E-2</v>
      </c>
      <c r="O5" s="40">
        <v>4.08163265306122E-2</v>
      </c>
      <c r="P5" s="40">
        <v>5.7142857142857099E-2</v>
      </c>
      <c r="Q5" s="3">
        <v>1</v>
      </c>
      <c r="S5" s="39"/>
      <c r="T5" s="39"/>
      <c r="U5" s="39"/>
      <c r="V5" s="39"/>
      <c r="W5" s="39"/>
    </row>
    <row r="6" spans="2:23" ht="16" x14ac:dyDescent="0.25">
      <c r="B6" s="4">
        <v>0.1</v>
      </c>
      <c r="C6" s="4">
        <v>0</v>
      </c>
      <c r="D6" s="40">
        <v>3.8461538461538401E-2</v>
      </c>
      <c r="E6" s="40">
        <v>5.7692307692307598E-2</v>
      </c>
      <c r="F6" s="40">
        <v>7.1428571428571397E-2</v>
      </c>
      <c r="G6" s="40">
        <v>9.0909090909090898E-2</v>
      </c>
      <c r="H6" s="3">
        <v>1</v>
      </c>
      <c r="I6" s="1"/>
      <c r="K6" s="4">
        <v>0.1</v>
      </c>
      <c r="L6" s="4">
        <v>0</v>
      </c>
      <c r="M6" s="40">
        <v>0.05</v>
      </c>
      <c r="N6" s="40">
        <v>6.6666666666666596E-2</v>
      </c>
      <c r="O6" s="40">
        <v>8.5365853658536495E-2</v>
      </c>
      <c r="P6" s="40">
        <v>0.106796116504854</v>
      </c>
      <c r="Q6" s="3">
        <v>1</v>
      </c>
      <c r="S6" s="39"/>
      <c r="T6" s="39"/>
      <c r="U6" s="39"/>
      <c r="V6" s="39"/>
      <c r="W6" s="39"/>
    </row>
    <row r="7" spans="2:23" ht="16" x14ac:dyDescent="0.25">
      <c r="B7" s="4">
        <v>0.15</v>
      </c>
      <c r="C7" s="4">
        <v>0</v>
      </c>
      <c r="D7" s="40">
        <v>7.2072072072072002E-2</v>
      </c>
      <c r="E7" s="40">
        <v>9.7560975609756004E-2</v>
      </c>
      <c r="F7" s="40">
        <v>0.114583333333333</v>
      </c>
      <c r="G7" s="40">
        <v>0.14285714285714199</v>
      </c>
      <c r="H7" s="3">
        <v>1</v>
      </c>
      <c r="I7" s="1"/>
      <c r="K7" s="4">
        <v>0.15</v>
      </c>
      <c r="L7" s="4">
        <v>0</v>
      </c>
      <c r="M7" s="40">
        <v>8.8235294117646995E-2</v>
      </c>
      <c r="N7" s="40">
        <v>0.11111111111111099</v>
      </c>
      <c r="O7" s="40">
        <v>0.132653061224489</v>
      </c>
      <c r="P7" s="40">
        <v>0.15625</v>
      </c>
      <c r="Q7" s="3">
        <v>1</v>
      </c>
      <c r="S7" s="39"/>
      <c r="T7" s="39"/>
      <c r="U7" s="39"/>
      <c r="V7" s="39"/>
      <c r="W7" s="39"/>
    </row>
    <row r="8" spans="2:23" ht="16" x14ac:dyDescent="0.25">
      <c r="B8" s="4">
        <v>0.2</v>
      </c>
      <c r="C8" s="4">
        <v>0</v>
      </c>
      <c r="D8" s="40">
        <v>0.105263157894736</v>
      </c>
      <c r="E8" s="40">
        <v>0.13095238095237999</v>
      </c>
      <c r="F8" s="40">
        <v>0.15625</v>
      </c>
      <c r="G8" s="40">
        <v>0.19047619047618999</v>
      </c>
      <c r="H8" s="3">
        <v>1</v>
      </c>
      <c r="I8" s="1"/>
      <c r="K8" s="4">
        <v>0.2</v>
      </c>
      <c r="L8" s="4">
        <v>0</v>
      </c>
      <c r="M8" s="40">
        <v>0.13186813186813101</v>
      </c>
      <c r="N8" s="40">
        <v>0.15517241379310301</v>
      </c>
      <c r="O8" s="40">
        <v>0.180555555555555</v>
      </c>
      <c r="P8" s="40">
        <v>0.21212121212121199</v>
      </c>
      <c r="Q8" s="3">
        <v>1</v>
      </c>
      <c r="S8" s="39"/>
      <c r="T8" s="39"/>
      <c r="U8" s="39"/>
      <c r="V8" s="39"/>
      <c r="W8" s="39"/>
    </row>
    <row r="9" spans="2:23" ht="16" x14ac:dyDescent="0.25">
      <c r="B9" s="4">
        <v>0.25</v>
      </c>
      <c r="C9" s="4">
        <v>0</v>
      </c>
      <c r="D9" s="40">
        <v>0.146341463414634</v>
      </c>
      <c r="E9" s="40">
        <v>0.17808219178082099</v>
      </c>
      <c r="F9" s="40">
        <v>0.20689655172413701</v>
      </c>
      <c r="G9" s="40">
        <v>0.24489795918367299</v>
      </c>
      <c r="H9" s="3">
        <v>1</v>
      </c>
      <c r="I9" s="1"/>
      <c r="K9" s="4">
        <v>0.25</v>
      </c>
      <c r="L9" s="4">
        <v>0</v>
      </c>
      <c r="M9" s="40">
        <v>0.16666666666666599</v>
      </c>
      <c r="N9" s="40">
        <v>0.19791666666666599</v>
      </c>
      <c r="O9" s="40">
        <v>0.22807017543859601</v>
      </c>
      <c r="P9" s="40">
        <v>0.26086956521739102</v>
      </c>
      <c r="Q9" s="3">
        <v>1</v>
      </c>
      <c r="S9" s="39"/>
      <c r="T9" s="39"/>
      <c r="U9" s="39"/>
      <c r="V9" s="39"/>
      <c r="W9" s="39"/>
    </row>
    <row r="10" spans="2:23" ht="16" x14ac:dyDescent="0.25">
      <c r="B10" s="4">
        <v>0.3</v>
      </c>
      <c r="C10" s="4">
        <v>0</v>
      </c>
      <c r="D10" s="40">
        <v>0.18518518518518501</v>
      </c>
      <c r="E10" s="40">
        <v>0.218181818181818</v>
      </c>
      <c r="F10" s="40">
        <v>0.25</v>
      </c>
      <c r="G10" s="40">
        <v>0.290697674418604</v>
      </c>
      <c r="H10" s="3">
        <v>1</v>
      </c>
      <c r="I10" s="1"/>
      <c r="K10" s="4">
        <v>0.3</v>
      </c>
      <c r="L10" s="4">
        <v>0</v>
      </c>
      <c r="M10" s="40">
        <v>0.207792207792207</v>
      </c>
      <c r="N10" s="40">
        <v>0.25</v>
      </c>
      <c r="O10" s="40">
        <v>0.27678571428571402</v>
      </c>
      <c r="P10" s="40">
        <v>0.30952380952380898</v>
      </c>
      <c r="Q10" s="3">
        <v>1</v>
      </c>
      <c r="S10" s="39"/>
      <c r="T10" s="39"/>
      <c r="U10" s="39"/>
      <c r="V10" s="39"/>
      <c r="W10" s="39"/>
    </row>
    <row r="11" spans="2:23" ht="16" x14ac:dyDescent="0.25">
      <c r="B11" s="4">
        <v>0.35</v>
      </c>
      <c r="C11" s="4">
        <v>0</v>
      </c>
      <c r="D11" s="40">
        <v>0.20512820512820501</v>
      </c>
      <c r="E11" s="40">
        <v>0.25333333333333302</v>
      </c>
      <c r="F11" s="40">
        <v>0.29166666666666602</v>
      </c>
      <c r="G11" s="40">
        <v>0.32786885245901598</v>
      </c>
      <c r="H11" s="3">
        <v>1</v>
      </c>
      <c r="I11" s="1"/>
      <c r="K11" s="4">
        <v>0.35</v>
      </c>
      <c r="L11" s="4">
        <v>0</v>
      </c>
      <c r="M11" s="40">
        <v>0.25471698113207503</v>
      </c>
      <c r="N11" s="40">
        <v>0.28888888888888797</v>
      </c>
      <c r="O11" s="40">
        <v>0.32</v>
      </c>
      <c r="P11" s="40">
        <v>0.35593220338983</v>
      </c>
      <c r="Q11" s="3">
        <v>1</v>
      </c>
      <c r="S11" s="39"/>
      <c r="T11" s="39"/>
      <c r="U11" s="39"/>
      <c r="V11" s="39"/>
      <c r="W11" s="39"/>
    </row>
    <row r="12" spans="2:23" ht="16" x14ac:dyDescent="0.25">
      <c r="B12" s="4">
        <v>0.4</v>
      </c>
      <c r="C12" s="4">
        <v>0</v>
      </c>
      <c r="D12" s="40">
        <v>0.24242424242424199</v>
      </c>
      <c r="E12" s="40">
        <v>0.29487179487179399</v>
      </c>
      <c r="F12" s="40">
        <v>0.33333333333333298</v>
      </c>
      <c r="G12" s="40">
        <v>0.38235294117647001</v>
      </c>
      <c r="H12" s="3">
        <v>1</v>
      </c>
      <c r="I12" s="1"/>
      <c r="K12" s="4">
        <v>0.4</v>
      </c>
      <c r="L12" s="4">
        <v>0</v>
      </c>
      <c r="M12" s="40">
        <v>0.28947368421052599</v>
      </c>
      <c r="N12" s="40">
        <v>0.33846153846153798</v>
      </c>
      <c r="O12" s="40">
        <v>0.35416666666666602</v>
      </c>
      <c r="P12" s="40">
        <v>0.38888888888888801</v>
      </c>
      <c r="Q12" s="3">
        <v>1</v>
      </c>
      <c r="S12" s="39"/>
      <c r="T12" s="39"/>
      <c r="U12" s="39"/>
      <c r="V12" s="39"/>
      <c r="W12" s="39"/>
    </row>
    <row r="13" spans="2:23" ht="16" x14ac:dyDescent="0.25">
      <c r="B13" s="4">
        <v>0.5</v>
      </c>
      <c r="C13" s="4">
        <v>0</v>
      </c>
      <c r="D13" s="40">
        <v>0.30120481927710802</v>
      </c>
      <c r="E13" s="40">
        <v>0.34375</v>
      </c>
      <c r="F13" s="40">
        <v>0.39259259259259199</v>
      </c>
      <c r="G13" s="40">
        <v>0.44230769230769201</v>
      </c>
      <c r="H13" s="3">
        <v>1</v>
      </c>
      <c r="I13" s="1"/>
      <c r="K13" s="4">
        <v>0.5</v>
      </c>
      <c r="L13" s="4">
        <v>0</v>
      </c>
      <c r="M13" s="40">
        <v>0.34615384615384598</v>
      </c>
      <c r="N13" s="40">
        <v>0.38636363636363602</v>
      </c>
      <c r="O13" s="40">
        <v>0.42622950819672101</v>
      </c>
      <c r="P13" s="40">
        <v>0.46428571428571402</v>
      </c>
      <c r="Q13" s="3">
        <v>1</v>
      </c>
      <c r="S13" s="39"/>
      <c r="T13" s="39"/>
      <c r="U13" s="39"/>
      <c r="V13" s="39"/>
      <c r="W13" s="39"/>
    </row>
    <row r="14" spans="2:23" ht="16" x14ac:dyDescent="0.25">
      <c r="B14" s="4">
        <v>0.7</v>
      </c>
      <c r="C14" s="4">
        <v>0</v>
      </c>
      <c r="D14" s="40">
        <v>0.40540540540540498</v>
      </c>
      <c r="E14" s="40">
        <v>0.45161290322580599</v>
      </c>
      <c r="F14" s="40">
        <v>0.49090909090909002</v>
      </c>
      <c r="G14" s="40">
        <v>0.54054054054054002</v>
      </c>
      <c r="H14" s="3">
        <v>1</v>
      </c>
      <c r="I14" s="1"/>
      <c r="K14" s="4">
        <v>0.7</v>
      </c>
      <c r="L14" s="4">
        <v>0</v>
      </c>
      <c r="M14" s="40">
        <v>0.45714285714285702</v>
      </c>
      <c r="N14" s="40">
        <v>0.5</v>
      </c>
      <c r="O14" s="40">
        <v>0.54081632653061196</v>
      </c>
      <c r="P14" s="40">
        <v>0.59375</v>
      </c>
      <c r="Q14" s="3">
        <v>1</v>
      </c>
      <c r="S14" s="39"/>
      <c r="T14" s="39"/>
      <c r="U14" s="39"/>
      <c r="V14" s="39"/>
      <c r="W14" s="39"/>
    </row>
    <row r="15" spans="2:23" ht="16" x14ac:dyDescent="0.25">
      <c r="B15" s="4">
        <v>1</v>
      </c>
      <c r="C15" s="4">
        <v>0</v>
      </c>
      <c r="D15" s="40">
        <v>0.6</v>
      </c>
      <c r="E15" s="40">
        <v>0.66666666666666596</v>
      </c>
      <c r="F15" s="40">
        <v>0.6875</v>
      </c>
      <c r="G15" s="40">
        <v>0.72727272727272696</v>
      </c>
      <c r="H15" s="3">
        <v>1</v>
      </c>
      <c r="I15" s="1"/>
      <c r="K15" s="4">
        <v>1</v>
      </c>
      <c r="L15" s="4">
        <v>0</v>
      </c>
      <c r="M15" s="40">
        <v>0.6</v>
      </c>
      <c r="N15" s="40">
        <v>0.73529411764705799</v>
      </c>
      <c r="O15" s="40">
        <v>0.74285714285714199</v>
      </c>
      <c r="P15" s="40">
        <v>0.83783783783783705</v>
      </c>
      <c r="Q15" s="3">
        <v>1</v>
      </c>
      <c r="S15" s="39"/>
      <c r="T15" s="39"/>
      <c r="U15" s="39"/>
      <c r="V15" s="39"/>
      <c r="W15" s="39"/>
    </row>
    <row r="16" spans="2:23" ht="16" x14ac:dyDescent="0.25">
      <c r="B16" s="6"/>
      <c r="C16" s="6"/>
      <c r="D16" s="6"/>
      <c r="E16" s="6"/>
      <c r="F16" s="6"/>
      <c r="G16" s="6"/>
      <c r="H16" s="7"/>
      <c r="I16" s="1"/>
      <c r="K16" s="6"/>
      <c r="L16" s="6"/>
      <c r="M16" s="6"/>
      <c r="N16" s="6"/>
      <c r="O16" s="6"/>
      <c r="P16" s="6"/>
      <c r="Q16" s="7"/>
    </row>
    <row r="17" spans="1:17" ht="16" x14ac:dyDescent="0.25">
      <c r="A17" t="s">
        <v>15</v>
      </c>
      <c r="B17" t="e">
        <f>IF(BOY_3="",NA(),BOY_3)</f>
        <v>#N/A</v>
      </c>
      <c r="C17" t="e">
        <f>IF(OR(B17="",B17&lt;0,B17&gt;1),NA(),IF(B17=0,0.001,B17))</f>
        <v>#N/A</v>
      </c>
      <c r="I17" s="1"/>
      <c r="K17" s="6"/>
      <c r="L17" s="6"/>
      <c r="M17" s="6"/>
      <c r="N17" s="6"/>
      <c r="O17" s="6"/>
      <c r="P17" s="6"/>
      <c r="Q17" s="7"/>
    </row>
    <row r="18" spans="1:17" ht="16" x14ac:dyDescent="0.25">
      <c r="A18" t="s">
        <v>16</v>
      </c>
      <c r="B18" t="e">
        <f>IF(EOY_3="",NA(),EOY_3)</f>
        <v>#N/A</v>
      </c>
      <c r="C18" t="e">
        <f>IF(OR(B18="",B18&lt;0,B18&gt;1),NA(),IF(B18=0,0.001,B18))</f>
        <v>#N/A</v>
      </c>
      <c r="I18" s="1"/>
      <c r="K18" s="6"/>
      <c r="L18" s="6"/>
      <c r="M18" s="6"/>
      <c r="N18" s="6"/>
      <c r="O18" s="6"/>
      <c r="P18" s="6"/>
      <c r="Q18" s="7"/>
    </row>
    <row r="19" spans="1:17" ht="16" x14ac:dyDescent="0.25">
      <c r="A19" t="s">
        <v>17</v>
      </c>
      <c r="B19" t="e">
        <f>IF(goal_BOY_3="",NA(),goal_BOY_3)</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OFFSET(A26,0,MATCH(goal_3,$B$3:$H$3,FALSE))</f>
        <v>#N/A</v>
      </c>
      <c r="C28" t="e">
        <f ca="1">OFFSET(A26,0,MATCH(goal_3,$B$3:$H$3,FALSE)+1)</f>
        <v>#N/A</v>
      </c>
      <c r="D28" t="e">
        <f ca="1">CONCATENATE(TEXT(ROUND($B$28,2)*100,"0")," - ",TEXT(ROUND($C$28,2),"0%"))</f>
        <v>#N/A</v>
      </c>
    </row>
    <row r="29" spans="1:17" x14ac:dyDescent="0.2">
      <c r="A29" s="2" t="s">
        <v>9</v>
      </c>
      <c r="B29" t="e">
        <f ca="1">OFFSET(A27,0,MATCH(goal_3,$K$3:$Q$3,FALSE))</f>
        <v>#N/A</v>
      </c>
      <c r="C29" t="e">
        <f ca="1">OFFSET(A27,0,MATCH(goal_3,$K$3:$Q$3,FALSE)+1)</f>
        <v>#N/A</v>
      </c>
      <c r="D29" t="e">
        <f ca="1">CONCATENATE(TEXT(ROUND($B$29,2)*100,"0")," - ",TEXT(ROUND($C$29,2),"0%"))</f>
        <v>#N/A</v>
      </c>
    </row>
  </sheetData>
  <sheetProtection algorithmName="SHA-512" hashValue="h/C4aLZ7rhQUXvmQHOWoPOWZsIvSG37unhvWR5oLuIFMOBejV3k63gWrRmQRQoyiQal3LCoLuRNoun8tBi98Iw==" saltValue="lMdU9Q5QmNAoy6cgV5zzO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9"/>
  <sheetViews>
    <sheetView workbookViewId="0">
      <selection activeCell="E12" sqref="E12"/>
    </sheetView>
  </sheetViews>
  <sheetFormatPr baseColWidth="10" defaultColWidth="8.83203125" defaultRowHeight="15" x14ac:dyDescent="0.2"/>
  <cols>
    <col min="1" max="1" width="14.83203125" bestFit="1" customWidth="1"/>
    <col min="4" max="4" width="9.6640625" bestFit="1" customWidth="1"/>
  </cols>
  <sheetData>
    <row r="1" spans="2:23" x14ac:dyDescent="0.2">
      <c r="B1" t="s">
        <v>11</v>
      </c>
      <c r="K1" t="s">
        <v>12</v>
      </c>
    </row>
    <row r="3" spans="2:23" x14ac:dyDescent="0.2">
      <c r="B3" s="4" t="s">
        <v>5</v>
      </c>
      <c r="C3" s="4" t="s">
        <v>36</v>
      </c>
      <c r="D3" s="4" t="s">
        <v>19</v>
      </c>
      <c r="E3" s="4" t="s">
        <v>0</v>
      </c>
      <c r="F3" s="4" t="s">
        <v>18</v>
      </c>
      <c r="G3" s="4" t="s">
        <v>37</v>
      </c>
      <c r="H3" s="4"/>
      <c r="K3" s="4" t="s">
        <v>5</v>
      </c>
      <c r="L3" s="4" t="s">
        <v>36</v>
      </c>
      <c r="M3" s="4" t="s">
        <v>19</v>
      </c>
      <c r="N3" s="4" t="s">
        <v>0</v>
      </c>
      <c r="O3" s="4" t="s">
        <v>18</v>
      </c>
      <c r="P3" s="4" t="s">
        <v>37</v>
      </c>
      <c r="Q3" s="4"/>
    </row>
    <row r="4" spans="2:23" x14ac:dyDescent="0.2">
      <c r="B4" s="4">
        <v>0</v>
      </c>
      <c r="C4" s="4"/>
      <c r="D4" s="4"/>
      <c r="E4" s="4"/>
      <c r="F4" s="4"/>
      <c r="G4" s="4"/>
      <c r="H4" s="4"/>
      <c r="K4" s="4">
        <v>0</v>
      </c>
      <c r="L4" s="4"/>
      <c r="M4" s="4"/>
      <c r="N4" s="4"/>
      <c r="O4" s="4"/>
      <c r="P4" s="4"/>
      <c r="Q4" s="4"/>
    </row>
    <row r="5" spans="2:23" ht="16" x14ac:dyDescent="0.25">
      <c r="B5" s="4">
        <v>0.05</v>
      </c>
      <c r="C5" s="4">
        <v>0</v>
      </c>
      <c r="D5" s="4">
        <v>1.4084507E-2</v>
      </c>
      <c r="E5" s="4">
        <v>2.7777777999999999E-2</v>
      </c>
      <c r="F5" s="4">
        <v>3.9215686E-2</v>
      </c>
      <c r="G5" s="4">
        <v>5.7142856999999998E-2</v>
      </c>
      <c r="H5" s="3">
        <v>1</v>
      </c>
      <c r="I5" s="1"/>
      <c r="K5" s="4">
        <v>0.05</v>
      </c>
      <c r="L5" s="4">
        <v>0</v>
      </c>
      <c r="M5" s="4">
        <v>1.8518519000000001E-2</v>
      </c>
      <c r="N5" s="4">
        <v>3.0303030000000002E-2</v>
      </c>
      <c r="O5" s="4">
        <v>4.3478260999999997E-2</v>
      </c>
      <c r="P5" s="4">
        <v>5.7142856999999998E-2</v>
      </c>
      <c r="Q5" s="3">
        <v>1</v>
      </c>
      <c r="S5" s="39"/>
      <c r="T5" s="39"/>
      <c r="U5" s="39"/>
      <c r="V5" s="39"/>
      <c r="W5" s="39"/>
    </row>
    <row r="6" spans="2:23" ht="16" x14ac:dyDescent="0.25">
      <c r="B6" s="4">
        <v>0.1</v>
      </c>
      <c r="C6" s="4">
        <v>0</v>
      </c>
      <c r="D6" s="4">
        <v>4.3010752999999999E-2</v>
      </c>
      <c r="E6" s="4">
        <v>6.0606061000000003E-2</v>
      </c>
      <c r="F6" s="4">
        <v>7.6923077000000006E-2</v>
      </c>
      <c r="G6" s="4">
        <v>9.3220338999999999E-2</v>
      </c>
      <c r="H6" s="3">
        <v>1</v>
      </c>
      <c r="I6" s="1"/>
      <c r="K6" s="4">
        <v>0.1</v>
      </c>
      <c r="L6" s="4">
        <v>0</v>
      </c>
      <c r="M6" s="4">
        <v>5.2631578999999998E-2</v>
      </c>
      <c r="N6" s="4">
        <v>6.9565216999999999E-2</v>
      </c>
      <c r="O6" s="4">
        <v>8.2278481000000001E-2</v>
      </c>
      <c r="P6" s="4">
        <v>0.107913669</v>
      </c>
      <c r="Q6" s="3">
        <v>1</v>
      </c>
      <c r="S6" s="39"/>
      <c r="T6" s="39"/>
      <c r="U6" s="39"/>
      <c r="V6" s="39"/>
      <c r="W6" s="39"/>
    </row>
    <row r="7" spans="2:23" ht="16" x14ac:dyDescent="0.25">
      <c r="B7" s="4">
        <v>0.15</v>
      </c>
      <c r="C7" s="4">
        <v>0</v>
      </c>
      <c r="D7" s="4">
        <v>7.9365079000000005E-2</v>
      </c>
      <c r="E7" s="4">
        <v>0.103896104</v>
      </c>
      <c r="F7" s="4">
        <v>0.122641509</v>
      </c>
      <c r="G7" s="4">
        <v>0.147368421</v>
      </c>
      <c r="H7" s="3">
        <v>1</v>
      </c>
      <c r="I7" s="1"/>
      <c r="K7" s="4">
        <v>0.15</v>
      </c>
      <c r="L7" s="4">
        <v>0</v>
      </c>
      <c r="M7" s="4">
        <v>9.4339622999999997E-2</v>
      </c>
      <c r="N7" s="4">
        <v>0.115942029</v>
      </c>
      <c r="O7" s="4">
        <v>0.133333333</v>
      </c>
      <c r="P7" s="4">
        <v>0.15873015900000001</v>
      </c>
      <c r="Q7" s="3">
        <v>1</v>
      </c>
      <c r="S7" s="39"/>
      <c r="T7" s="39"/>
      <c r="U7" s="39"/>
      <c r="V7" s="39"/>
      <c r="W7" s="39"/>
    </row>
    <row r="8" spans="2:23" ht="16" x14ac:dyDescent="0.25">
      <c r="B8" s="4">
        <v>0.2</v>
      </c>
      <c r="C8" s="4">
        <v>0</v>
      </c>
      <c r="D8" s="4">
        <v>0.114285714</v>
      </c>
      <c r="E8" s="4">
        <v>0.13978494599999999</v>
      </c>
      <c r="F8" s="4">
        <v>0.16417910399999999</v>
      </c>
      <c r="G8" s="4">
        <v>0.2</v>
      </c>
      <c r="H8" s="3">
        <v>1</v>
      </c>
      <c r="I8" s="1"/>
      <c r="K8" s="4">
        <v>0.2</v>
      </c>
      <c r="L8" s="4">
        <v>0</v>
      </c>
      <c r="M8" s="4">
        <v>0.132075472</v>
      </c>
      <c r="N8" s="4">
        <v>0.159090909</v>
      </c>
      <c r="O8" s="4">
        <v>0.18367346900000001</v>
      </c>
      <c r="P8" s="4">
        <v>0.20909090899999999</v>
      </c>
      <c r="Q8" s="3">
        <v>1</v>
      </c>
      <c r="S8" s="39"/>
      <c r="T8" s="39"/>
      <c r="U8" s="39"/>
      <c r="V8" s="39"/>
      <c r="W8" s="39"/>
    </row>
    <row r="9" spans="2:23" ht="16" x14ac:dyDescent="0.25">
      <c r="B9" s="4">
        <v>0.25</v>
      </c>
      <c r="C9" s="4">
        <v>0</v>
      </c>
      <c r="D9" s="4">
        <v>0.146341463</v>
      </c>
      <c r="E9" s="4">
        <v>0.179487179</v>
      </c>
      <c r="F9" s="4">
        <v>0.20588235299999999</v>
      </c>
      <c r="G9" s="4">
        <v>0.244897959</v>
      </c>
      <c r="H9" s="3">
        <v>1</v>
      </c>
      <c r="I9" s="1"/>
      <c r="K9" s="4">
        <v>0.25</v>
      </c>
      <c r="L9" s="4">
        <v>0</v>
      </c>
      <c r="M9" s="4">
        <v>0.16666666699999999</v>
      </c>
      <c r="N9" s="4">
        <v>0.19811320800000001</v>
      </c>
      <c r="O9" s="4">
        <v>0.225225225</v>
      </c>
      <c r="P9" s="4">
        <v>0.26</v>
      </c>
      <c r="Q9" s="3">
        <v>1</v>
      </c>
      <c r="S9" s="39"/>
      <c r="T9" s="39"/>
      <c r="U9" s="39"/>
      <c r="V9" s="39"/>
      <c r="W9" s="39"/>
    </row>
    <row r="10" spans="2:23" ht="16" x14ac:dyDescent="0.25">
      <c r="B10" s="4">
        <v>0.3</v>
      </c>
      <c r="C10" s="4">
        <v>0</v>
      </c>
      <c r="D10" s="4">
        <v>0.1875</v>
      </c>
      <c r="E10" s="4">
        <v>0.226804124</v>
      </c>
      <c r="F10" s="4">
        <v>0.25806451600000002</v>
      </c>
      <c r="G10" s="4">
        <v>0.30263157899999998</v>
      </c>
      <c r="H10" s="3">
        <v>1</v>
      </c>
      <c r="I10" s="1"/>
      <c r="K10" s="4">
        <v>0.3</v>
      </c>
      <c r="L10" s="4">
        <v>0</v>
      </c>
      <c r="M10" s="4">
        <v>0.215189873</v>
      </c>
      <c r="N10" s="4">
        <v>0.25</v>
      </c>
      <c r="O10" s="4">
        <v>0.27272727299999999</v>
      </c>
      <c r="P10" s="4">
        <v>0.31034482800000002</v>
      </c>
      <c r="Q10" s="3">
        <v>1</v>
      </c>
      <c r="S10" s="39"/>
      <c r="T10" s="39"/>
      <c r="U10" s="39"/>
      <c r="V10" s="39"/>
      <c r="W10" s="39"/>
    </row>
    <row r="11" spans="2:23" ht="16" x14ac:dyDescent="0.25">
      <c r="B11" s="4">
        <v>0.35</v>
      </c>
      <c r="C11" s="4">
        <v>0</v>
      </c>
      <c r="D11" s="4">
        <v>0.212121212</v>
      </c>
      <c r="E11" s="4">
        <v>0.258741259</v>
      </c>
      <c r="F11" s="4">
        <v>0.29885057500000001</v>
      </c>
      <c r="G11" s="4">
        <v>0.34146341499999999</v>
      </c>
      <c r="H11" s="3">
        <v>1</v>
      </c>
      <c r="I11" s="1"/>
      <c r="K11" s="4">
        <v>0.35</v>
      </c>
      <c r="L11" s="4">
        <v>0</v>
      </c>
      <c r="M11" s="4">
        <v>0.25581395299999998</v>
      </c>
      <c r="N11" s="4">
        <v>0.28888888899999998</v>
      </c>
      <c r="O11" s="4">
        <v>0.326530612</v>
      </c>
      <c r="P11" s="4">
        <v>0.36428571399999998</v>
      </c>
      <c r="Q11" s="3">
        <v>1</v>
      </c>
      <c r="S11" s="39"/>
      <c r="T11" s="39"/>
      <c r="U11" s="39"/>
      <c r="V11" s="39"/>
      <c r="W11" s="39"/>
    </row>
    <row r="12" spans="2:23" ht="16" x14ac:dyDescent="0.25">
      <c r="B12" s="4">
        <v>0.4</v>
      </c>
      <c r="C12" s="4">
        <v>0</v>
      </c>
      <c r="D12" s="4">
        <v>0.265625</v>
      </c>
      <c r="E12" s="4">
        <v>0.30864197500000001</v>
      </c>
      <c r="F12" s="4">
        <v>0.33962264199999997</v>
      </c>
      <c r="G12" s="4">
        <v>0.392405063</v>
      </c>
      <c r="H12" s="3">
        <v>1</v>
      </c>
      <c r="I12" s="1"/>
      <c r="K12" s="4">
        <v>0.4</v>
      </c>
      <c r="L12" s="4">
        <v>0</v>
      </c>
      <c r="M12" s="4">
        <v>0.29885057500000001</v>
      </c>
      <c r="N12" s="4">
        <v>0.34328358199999998</v>
      </c>
      <c r="O12" s="4">
        <v>0.36923076900000001</v>
      </c>
      <c r="P12" s="4">
        <v>0.409090909</v>
      </c>
      <c r="Q12" s="3">
        <v>1</v>
      </c>
      <c r="S12" s="39"/>
      <c r="T12" s="39"/>
      <c r="U12" s="39"/>
      <c r="V12" s="39"/>
      <c r="W12" s="39"/>
    </row>
    <row r="13" spans="2:23" ht="16" x14ac:dyDescent="0.25">
      <c r="B13" s="4">
        <v>0.5</v>
      </c>
      <c r="C13" s="4">
        <v>0</v>
      </c>
      <c r="D13" s="4">
        <v>0.32307692300000002</v>
      </c>
      <c r="E13" s="4">
        <v>0.36111111099999998</v>
      </c>
      <c r="F13" s="4">
        <v>0.41025641000000002</v>
      </c>
      <c r="G13" s="4">
        <v>0.46376811600000001</v>
      </c>
      <c r="H13" s="3">
        <v>1</v>
      </c>
      <c r="I13" s="1"/>
      <c r="K13" s="4">
        <v>0.5</v>
      </c>
      <c r="L13" s="4">
        <v>0</v>
      </c>
      <c r="M13" s="4">
        <v>0.368421053</v>
      </c>
      <c r="N13" s="4">
        <v>0.40476190499999998</v>
      </c>
      <c r="O13" s="4">
        <v>0.43373494000000001</v>
      </c>
      <c r="P13" s="4">
        <v>0.48387096800000001</v>
      </c>
      <c r="Q13" s="3">
        <v>1</v>
      </c>
      <c r="S13" s="39"/>
      <c r="T13" s="39"/>
      <c r="U13" s="39"/>
      <c r="V13" s="39"/>
      <c r="W13" s="39"/>
    </row>
    <row r="14" spans="2:23" ht="16" x14ac:dyDescent="0.25">
      <c r="B14" s="4">
        <v>0.7</v>
      </c>
      <c r="C14" s="4">
        <v>0</v>
      </c>
      <c r="D14" s="4">
        <v>0.380434783</v>
      </c>
      <c r="E14" s="4">
        <v>0.46296296300000001</v>
      </c>
      <c r="F14" s="4">
        <v>0.50757575799999999</v>
      </c>
      <c r="G14" s="4">
        <v>0.56578947400000001</v>
      </c>
      <c r="H14" s="3">
        <v>1</v>
      </c>
      <c r="I14" s="1"/>
      <c r="K14" s="4">
        <v>0.7</v>
      </c>
      <c r="L14" s="4">
        <v>0</v>
      </c>
      <c r="M14" s="4">
        <v>0.45714285700000001</v>
      </c>
      <c r="N14" s="4">
        <v>0.52631578899999998</v>
      </c>
      <c r="O14" s="4">
        <v>0.56521739100000001</v>
      </c>
      <c r="P14" s="4">
        <v>0.61475409800000003</v>
      </c>
      <c r="Q14" s="3">
        <v>1</v>
      </c>
      <c r="S14" s="39"/>
      <c r="T14" s="39"/>
      <c r="U14" s="39"/>
      <c r="V14" s="39"/>
      <c r="W14" s="39"/>
    </row>
    <row r="15" spans="2:23" ht="16" x14ac:dyDescent="0.25">
      <c r="B15" s="4">
        <v>1</v>
      </c>
      <c r="C15" s="4">
        <v>0</v>
      </c>
      <c r="D15" s="4">
        <v>0.54545454500000001</v>
      </c>
      <c r="E15" s="4">
        <v>0.62295082000000002</v>
      </c>
      <c r="F15" s="4">
        <v>0.72727272700000001</v>
      </c>
      <c r="G15" s="4">
        <v>0.76666666699999997</v>
      </c>
      <c r="H15" s="3">
        <v>1</v>
      </c>
      <c r="I15" s="1"/>
      <c r="K15" s="4">
        <v>1</v>
      </c>
      <c r="L15" s="4">
        <v>0</v>
      </c>
      <c r="M15" s="4">
        <v>0.625</v>
      </c>
      <c r="N15" s="4">
        <v>0.62857142899999996</v>
      </c>
      <c r="O15" s="4">
        <v>0.743589744</v>
      </c>
      <c r="P15" s="4">
        <v>0.78947368399999995</v>
      </c>
      <c r="Q15" s="3">
        <v>1</v>
      </c>
      <c r="S15" s="39"/>
      <c r="T15" s="39"/>
      <c r="U15" s="39"/>
      <c r="V15" s="39"/>
      <c r="W15" s="39"/>
    </row>
    <row r="16" spans="2:23" ht="16" x14ac:dyDescent="0.25">
      <c r="B16" s="6"/>
      <c r="C16" s="6"/>
      <c r="D16" s="6"/>
      <c r="E16" s="6"/>
      <c r="F16" s="6"/>
      <c r="G16" s="6"/>
      <c r="H16" s="7"/>
      <c r="I16" s="1"/>
      <c r="K16" s="6"/>
      <c r="L16" s="6"/>
      <c r="M16" s="6"/>
      <c r="N16" s="6"/>
      <c r="O16" s="6"/>
      <c r="P16" s="6"/>
      <c r="Q16" s="7"/>
    </row>
    <row r="17" spans="1:17" ht="16" x14ac:dyDescent="0.25">
      <c r="A17" t="s">
        <v>15</v>
      </c>
      <c r="B17" t="e">
        <f>IF(BOY_3="",NA(),BOY_3)</f>
        <v>#N/A</v>
      </c>
      <c r="C17" t="e">
        <f>IF(OR(B17="",B17&lt;0,B17&gt;1),NA(),IF(B17=0,0.001,B17))</f>
        <v>#N/A</v>
      </c>
      <c r="I17" s="1"/>
      <c r="K17" s="6"/>
      <c r="L17" s="6"/>
      <c r="M17" s="6"/>
      <c r="N17" s="6"/>
      <c r="O17" s="6"/>
      <c r="P17" s="6"/>
      <c r="Q17" s="7"/>
    </row>
    <row r="18" spans="1:17" ht="16" x14ac:dyDescent="0.25">
      <c r="A18" t="s">
        <v>16</v>
      </c>
      <c r="B18" t="e">
        <f>IF(EOY_3="",NA(),EOY_3)</f>
        <v>#N/A</v>
      </c>
      <c r="C18" t="e">
        <f>IF(OR(B18="",B18&lt;0,B18&gt;1),NA(),IF(B18=0,0.001,B18))</f>
        <v>#N/A</v>
      </c>
      <c r="I18" s="1"/>
      <c r="K18" s="6"/>
      <c r="L18" s="6"/>
      <c r="M18" s="6"/>
      <c r="N18" s="6"/>
      <c r="O18" s="6"/>
      <c r="P18" s="6"/>
      <c r="Q18" s="7"/>
    </row>
    <row r="19" spans="1:17" ht="16" x14ac:dyDescent="0.25">
      <c r="A19" t="s">
        <v>17</v>
      </c>
      <c r="B19" t="e">
        <f>IF(goal_BOY_3="",NA(),goal_BOY_3)</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OFFSET(A26,0,MATCH(goal_3,$B$3:$H$3,FALSE))</f>
        <v>#N/A</v>
      </c>
      <c r="C28" t="e">
        <f ca="1">OFFSET(A26,0,MATCH(goal_3,$B$3:$H$3,FALSE)+1)</f>
        <v>#N/A</v>
      </c>
      <c r="D28" t="e">
        <f ca="1">CONCATENATE(TEXT(ROUND($B$28,2)*100,"0")," - ",TEXT(ROUND($C$28,2),"0%"))</f>
        <v>#N/A</v>
      </c>
    </row>
    <row r="29" spans="1:17" x14ac:dyDescent="0.2">
      <c r="A29" s="2" t="s">
        <v>9</v>
      </c>
      <c r="B29" t="e">
        <f ca="1">OFFSET(A27,0,MATCH(goal_3,$K$3:$Q$3,FALSE))</f>
        <v>#N/A</v>
      </c>
      <c r="C29" t="e">
        <f ca="1">OFFSET(A27,0,MATCH(goal_3,$K$3:$Q$3,FALSE)+1)</f>
        <v>#N/A</v>
      </c>
      <c r="D29" t="e">
        <f ca="1">CONCATENATE(TEXT(ROUND($B$29,2)*100,"0")," - ",TEXT(ROUND($C$29,2),"0%"))</f>
        <v>#N/A</v>
      </c>
    </row>
  </sheetData>
  <sheetProtection algorithmName="SHA-512" hashValue="HgSIw1/J8ujx5ST6uC5+eR5dcDIdV1boMAEIOgM2AHTT/dbWFY6nIPV53AoDJMpm8J313CIsHJ4y9+dmEL3sUQ==" saltValue="LKrVrEX4MRqo0Cb21Wbuyw=="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9"/>
  <sheetViews>
    <sheetView workbookViewId="0">
      <selection activeCell="B26" sqref="B26"/>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0">
        <v>7.5187969924812E-3</v>
      </c>
      <c r="E5" s="40">
        <v>0.02</v>
      </c>
      <c r="F5" s="40">
        <v>2.5974025974025899E-2</v>
      </c>
      <c r="G5" s="40">
        <v>3.4482758620689599E-2</v>
      </c>
      <c r="H5" s="3">
        <v>1</v>
      </c>
      <c r="I5" s="1"/>
      <c r="K5" s="4">
        <v>0.05</v>
      </c>
      <c r="L5" s="4">
        <v>0</v>
      </c>
      <c r="M5" s="40">
        <v>2.3529411764705799E-2</v>
      </c>
      <c r="N5" s="40">
        <v>4.0404040404040401E-2</v>
      </c>
      <c r="O5" s="40">
        <v>4.7619047619047603E-2</v>
      </c>
      <c r="P5" s="40">
        <v>7.1428571428571397E-2</v>
      </c>
      <c r="Q5" s="3">
        <v>1</v>
      </c>
    </row>
    <row r="6" spans="2:17" ht="16" x14ac:dyDescent="0.25">
      <c r="B6" s="4">
        <v>0.1</v>
      </c>
      <c r="C6" s="4">
        <v>0</v>
      </c>
      <c r="D6" s="40">
        <v>3.03030303030303E-2</v>
      </c>
      <c r="E6" s="40">
        <v>0.04</v>
      </c>
      <c r="F6" s="40">
        <v>5.5555555555555497E-2</v>
      </c>
      <c r="G6" s="40">
        <v>7.1999999999999995E-2</v>
      </c>
      <c r="H6" s="3">
        <v>1</v>
      </c>
      <c r="I6" s="1"/>
      <c r="K6" s="4">
        <v>0.1</v>
      </c>
      <c r="L6" s="4">
        <v>0</v>
      </c>
      <c r="M6" s="40">
        <v>6.25E-2</v>
      </c>
      <c r="N6" s="40">
        <v>7.69230769230769E-2</v>
      </c>
      <c r="O6" s="40">
        <v>9.34579439252336E-2</v>
      </c>
      <c r="P6" s="40">
        <v>0.108108108108108</v>
      </c>
      <c r="Q6" s="3">
        <v>1</v>
      </c>
    </row>
    <row r="7" spans="2:17" ht="16" x14ac:dyDescent="0.25">
      <c r="B7" s="4">
        <v>0.15</v>
      </c>
      <c r="C7" s="4">
        <v>0</v>
      </c>
      <c r="D7" s="40">
        <v>5.5555555555555497E-2</v>
      </c>
      <c r="E7" s="40">
        <v>6.5934065934065894E-2</v>
      </c>
      <c r="F7" s="40">
        <v>8.0645161290322495E-2</v>
      </c>
      <c r="G7" s="40">
        <v>9.8765432098765399E-2</v>
      </c>
      <c r="H7" s="3">
        <v>1</v>
      </c>
      <c r="I7" s="1"/>
      <c r="K7" s="4">
        <v>0.15</v>
      </c>
      <c r="L7" s="4">
        <v>0</v>
      </c>
      <c r="M7" s="40">
        <v>0.1</v>
      </c>
      <c r="N7" s="40">
        <v>0.114754098360655</v>
      </c>
      <c r="O7" s="40">
        <v>0.133333333333333</v>
      </c>
      <c r="P7" s="40">
        <v>0.16</v>
      </c>
      <c r="Q7" s="3">
        <v>1</v>
      </c>
    </row>
    <row r="8" spans="2:17" ht="16" x14ac:dyDescent="0.25">
      <c r="B8" s="4">
        <v>0.2</v>
      </c>
      <c r="C8" s="4">
        <v>0</v>
      </c>
      <c r="D8" s="40">
        <v>6.9767441860465101E-2</v>
      </c>
      <c r="E8" s="40">
        <v>9.9009900990099001E-2</v>
      </c>
      <c r="F8" s="40">
        <v>0.115942028985507</v>
      </c>
      <c r="G8" s="40">
        <v>0.13698630136986301</v>
      </c>
      <c r="H8" s="3">
        <v>1</v>
      </c>
      <c r="I8" s="1"/>
      <c r="K8" s="4">
        <v>0.2</v>
      </c>
      <c r="L8" s="4">
        <v>0</v>
      </c>
      <c r="M8" s="40">
        <v>0.13793103448275801</v>
      </c>
      <c r="N8" s="40">
        <v>0.15929203539823</v>
      </c>
      <c r="O8" s="40">
        <v>0.188524590163934</v>
      </c>
      <c r="P8" s="40">
        <v>0.219512195121951</v>
      </c>
      <c r="Q8" s="3">
        <v>1</v>
      </c>
    </row>
    <row r="9" spans="2:17" ht="16" x14ac:dyDescent="0.25">
      <c r="B9" s="4">
        <v>0.25</v>
      </c>
      <c r="C9" s="4">
        <v>0</v>
      </c>
      <c r="D9" s="40">
        <v>9.5890410958904104E-2</v>
      </c>
      <c r="E9" s="40">
        <v>0.125</v>
      </c>
      <c r="F9" s="40">
        <v>0.14516129032257999</v>
      </c>
      <c r="G9" s="40">
        <v>0.18421052631578899</v>
      </c>
      <c r="H9" s="3">
        <v>1</v>
      </c>
      <c r="I9" s="1"/>
      <c r="K9" s="4">
        <v>0.25</v>
      </c>
      <c r="L9" s="4">
        <v>0</v>
      </c>
      <c r="M9" s="40">
        <v>0.17073170731707299</v>
      </c>
      <c r="N9" s="40">
        <v>0.20408163265306101</v>
      </c>
      <c r="O9" s="40">
        <v>0.23076923076923</v>
      </c>
      <c r="P9" s="40">
        <v>0.25773195876288602</v>
      </c>
      <c r="Q9" s="3">
        <v>1</v>
      </c>
    </row>
    <row r="10" spans="2:17" ht="16" x14ac:dyDescent="0.25">
      <c r="B10" s="4">
        <v>0.3</v>
      </c>
      <c r="C10" s="4">
        <v>0</v>
      </c>
      <c r="D10" s="40">
        <v>0.13157894736842099</v>
      </c>
      <c r="E10" s="40">
        <v>0.16176470588235201</v>
      </c>
      <c r="F10" s="40">
        <v>0.19277108433734899</v>
      </c>
      <c r="G10" s="40">
        <v>0.22807017543859601</v>
      </c>
      <c r="H10" s="3">
        <v>1</v>
      </c>
      <c r="I10" s="1"/>
      <c r="K10" s="4">
        <v>0.3</v>
      </c>
      <c r="L10" s="4">
        <v>0</v>
      </c>
      <c r="M10" s="40">
        <v>0.213675213675213</v>
      </c>
      <c r="N10" s="40">
        <v>0.25</v>
      </c>
      <c r="O10" s="40">
        <v>0.28235294117646997</v>
      </c>
      <c r="P10" s="40">
        <v>0.317647058823529</v>
      </c>
      <c r="Q10" s="3">
        <v>1</v>
      </c>
    </row>
    <row r="11" spans="2:17" ht="16" x14ac:dyDescent="0.25">
      <c r="B11" s="4">
        <v>0.35</v>
      </c>
      <c r="C11" s="4">
        <v>0</v>
      </c>
      <c r="D11" s="40">
        <v>0.157894736842105</v>
      </c>
      <c r="E11" s="40">
        <v>0.19230769230769201</v>
      </c>
      <c r="F11" s="40">
        <v>0.221052631578947</v>
      </c>
      <c r="G11" s="40">
        <v>0.25842696629213402</v>
      </c>
      <c r="H11" s="3">
        <v>1</v>
      </c>
      <c r="I11" s="1"/>
      <c r="K11" s="4">
        <v>0.35</v>
      </c>
      <c r="L11" s="4">
        <v>0</v>
      </c>
      <c r="M11" s="40">
        <v>0.25663716814159199</v>
      </c>
      <c r="N11" s="40">
        <v>0.28571428571428498</v>
      </c>
      <c r="O11" s="40">
        <v>0.32258064516128998</v>
      </c>
      <c r="P11" s="40">
        <v>0.35</v>
      </c>
      <c r="Q11" s="3">
        <v>1</v>
      </c>
    </row>
    <row r="12" spans="2:17" ht="16" x14ac:dyDescent="0.25">
      <c r="B12" s="4">
        <v>0.4</v>
      </c>
      <c r="C12" s="4">
        <v>0</v>
      </c>
      <c r="D12" s="40">
        <v>0.17647058823529399</v>
      </c>
      <c r="E12" s="40">
        <v>0.22388059701492499</v>
      </c>
      <c r="F12" s="40">
        <v>0.26190476190476097</v>
      </c>
      <c r="G12" s="40">
        <v>0.296875</v>
      </c>
      <c r="H12" s="3">
        <v>1</v>
      </c>
      <c r="I12" s="1"/>
      <c r="K12" s="4">
        <v>0.4</v>
      </c>
      <c r="L12" s="4">
        <v>0</v>
      </c>
      <c r="M12" s="40">
        <v>0.298969072164948</v>
      </c>
      <c r="N12" s="40">
        <v>0.34090909090909</v>
      </c>
      <c r="O12" s="40">
        <v>0.37096774193548299</v>
      </c>
      <c r="P12" s="40">
        <v>0.40449438202247101</v>
      </c>
      <c r="Q12" s="3">
        <v>1</v>
      </c>
    </row>
    <row r="13" spans="2:17" ht="16" x14ac:dyDescent="0.25">
      <c r="B13" s="4">
        <v>0.5</v>
      </c>
      <c r="C13" s="4">
        <v>0</v>
      </c>
      <c r="D13" s="40">
        <v>0.227848101265822</v>
      </c>
      <c r="E13" s="40">
        <v>0.28333333333333299</v>
      </c>
      <c r="F13" s="40">
        <v>0.31868131868131799</v>
      </c>
      <c r="G13" s="40">
        <v>0.36666666666666597</v>
      </c>
      <c r="H13" s="3">
        <v>1</v>
      </c>
      <c r="I13" s="1"/>
      <c r="K13" s="4">
        <v>0.5</v>
      </c>
      <c r="L13" s="4">
        <v>0</v>
      </c>
      <c r="M13" s="40">
        <v>0.34615384615384598</v>
      </c>
      <c r="N13" s="40">
        <v>0.40625</v>
      </c>
      <c r="O13" s="40">
        <v>0.44186046511627902</v>
      </c>
      <c r="P13" s="40">
        <v>0.483333333333333</v>
      </c>
      <c r="Q13" s="3">
        <v>1</v>
      </c>
    </row>
    <row r="14" spans="2:17" ht="16" x14ac:dyDescent="0.25">
      <c r="B14" s="4">
        <v>0.7</v>
      </c>
      <c r="C14" s="4">
        <v>0</v>
      </c>
      <c r="D14" s="40">
        <v>0.28235294117646997</v>
      </c>
      <c r="E14" s="40">
        <v>0.35714285714285698</v>
      </c>
      <c r="F14" s="40">
        <v>0.41025641025641002</v>
      </c>
      <c r="G14" s="40">
        <v>0.46</v>
      </c>
      <c r="H14" s="3">
        <v>1</v>
      </c>
      <c r="I14" s="1"/>
      <c r="K14" s="4">
        <v>0.7</v>
      </c>
      <c r="L14" s="4">
        <v>0</v>
      </c>
      <c r="M14" s="40">
        <v>0.45161290322580599</v>
      </c>
      <c r="N14" s="40">
        <v>0.5</v>
      </c>
      <c r="O14" s="40">
        <v>0.54901960784313697</v>
      </c>
      <c r="P14" s="40">
        <v>0.61702127659574402</v>
      </c>
      <c r="Q14" s="3">
        <v>1</v>
      </c>
    </row>
    <row r="15" spans="2:17" ht="16" x14ac:dyDescent="0.25">
      <c r="B15" s="4">
        <v>1</v>
      </c>
      <c r="C15" s="4">
        <v>0</v>
      </c>
      <c r="D15" s="40">
        <v>0.39393939393939298</v>
      </c>
      <c r="E15" s="40">
        <v>0.46875</v>
      </c>
      <c r="F15" s="40">
        <v>0.56944444444444398</v>
      </c>
      <c r="G15" s="40">
        <v>0.688888888888888</v>
      </c>
      <c r="H15" s="3">
        <v>1</v>
      </c>
      <c r="I15" s="1"/>
      <c r="K15" s="4">
        <v>1</v>
      </c>
      <c r="L15" s="4">
        <v>0</v>
      </c>
      <c r="M15" s="40">
        <v>0.64383561643835596</v>
      </c>
      <c r="N15" s="40">
        <v>0.69767441860465096</v>
      </c>
      <c r="O15" s="40">
        <v>0.81578947368420995</v>
      </c>
      <c r="P15" s="40">
        <v>0.83606557377049096</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IF(BOY_4="",NA(),BOY_4)</f>
        <v>#N/A</v>
      </c>
      <c r="C17" t="e">
        <f>IF(OR(B17="",B17&lt;0,B17&gt;1),NA(),IF(B17=0,0.001,B17))</f>
        <v>#N/A</v>
      </c>
      <c r="I17" s="1"/>
      <c r="K17" s="6"/>
      <c r="L17" s="6"/>
      <c r="M17" s="6"/>
      <c r="N17" s="6"/>
      <c r="O17" s="6"/>
      <c r="P17" s="6"/>
      <c r="Q17" s="7"/>
    </row>
    <row r="18" spans="1:17" ht="16" x14ac:dyDescent="0.25">
      <c r="A18" t="s">
        <v>16</v>
      </c>
      <c r="B18" t="e">
        <f>IF(EOY_4="",NA(),EOY_4)</f>
        <v>#N/A</v>
      </c>
      <c r="C18" t="e">
        <f>IF(OR(B18="",B18&lt;0,B18&gt;1),NA(),IF(B18=0,0.001,B18))</f>
        <v>#N/A</v>
      </c>
      <c r="I18" s="1"/>
      <c r="K18" s="6"/>
      <c r="L18" s="6"/>
      <c r="M18" s="6"/>
      <c r="N18" s="6"/>
      <c r="O18" s="6"/>
      <c r="P18" s="6"/>
      <c r="Q18" s="7"/>
    </row>
    <row r="19" spans="1:17" ht="16" x14ac:dyDescent="0.25">
      <c r="A19" t="s">
        <v>17</v>
      </c>
      <c r="B19" t="e">
        <f>IF(goal_BOY_4="",NA(),goal_BOY_4)</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OFFSET(A26,0,MATCH(goal_4,$B$3:$H$3,FALSE))</f>
        <v>#N/A</v>
      </c>
      <c r="C28" t="e">
        <f ca="1">OFFSET(A26,0,MATCH(goal_4,$B$3:$H$3,FALSE)+1)</f>
        <v>#N/A</v>
      </c>
      <c r="D28" t="e">
        <f ca="1">CONCATENATE(TEXT(ROUND($B$28,2)*100,"0")," - ",TEXT(ROUND($C$28,2),"0%"))</f>
        <v>#N/A</v>
      </c>
    </row>
    <row r="29" spans="1:17" x14ac:dyDescent="0.2">
      <c r="A29" s="2" t="s">
        <v>9</v>
      </c>
      <c r="B29" t="e">
        <f ca="1">OFFSET(A27,0,MATCH(goal_4,$K$3:$Q$3,FALSE))</f>
        <v>#N/A</v>
      </c>
      <c r="C29" t="e">
        <f ca="1">OFFSET(A27,0,MATCH(goal_4,$K$3:$Q$3,FALSE)+1)</f>
        <v>#N/A</v>
      </c>
      <c r="D29" t="e">
        <f ca="1">CONCATENATE(TEXT(ROUND($B$29,2)*100,"0")," - ",TEXT(ROUND($C$29,2),"0%"))</f>
        <v>#N/A</v>
      </c>
    </row>
  </sheetData>
  <sheetProtection algorithmName="SHA-512" hashValue="qRYfnryXhuATWAd54D2Mn3kp3cdl1X3icfbKgV2Wly4poiPJR9cngWNfWIJcZ/kXN1IWzKB68mJZVZQmNFg1kg==" saltValue="Kxn3vJ4WOhsKs0Zh1Z2HYg=="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9"/>
  <sheetViews>
    <sheetView workbookViewId="0">
      <selection activeCell="D14" sqref="D14"/>
    </sheetView>
  </sheetViews>
  <sheetFormatPr baseColWidth="10" defaultColWidth="8.83203125" defaultRowHeight="15" x14ac:dyDescent="0.2"/>
  <cols>
    <col min="1" max="1" width="14.83203125" bestFit="1" customWidth="1"/>
    <col min="4" max="4" width="9.6640625" bestFit="1" customWidth="1"/>
  </cols>
  <sheetData>
    <row r="1" spans="2:17" x14ac:dyDescent="0.2">
      <c r="B1" t="s">
        <v>11</v>
      </c>
      <c r="K1" t="s">
        <v>12</v>
      </c>
    </row>
    <row r="3" spans="2:17" x14ac:dyDescent="0.2">
      <c r="B3" s="4" t="s">
        <v>5</v>
      </c>
      <c r="C3" s="4" t="s">
        <v>36</v>
      </c>
      <c r="D3" s="4" t="s">
        <v>19</v>
      </c>
      <c r="E3" s="4" t="s">
        <v>0</v>
      </c>
      <c r="F3" s="4" t="s">
        <v>18</v>
      </c>
      <c r="G3" s="4" t="s">
        <v>37</v>
      </c>
      <c r="H3" s="4"/>
      <c r="K3" s="4" t="s">
        <v>5</v>
      </c>
      <c r="L3" s="4" t="s">
        <v>36</v>
      </c>
      <c r="M3" s="4" t="s">
        <v>19</v>
      </c>
      <c r="N3" s="4" t="s">
        <v>0</v>
      </c>
      <c r="O3" s="4" t="s">
        <v>18</v>
      </c>
      <c r="P3" s="4" t="s">
        <v>37</v>
      </c>
      <c r="Q3" s="4"/>
    </row>
    <row r="4" spans="2:17" x14ac:dyDescent="0.2">
      <c r="B4" s="4">
        <v>0</v>
      </c>
      <c r="C4" s="4"/>
      <c r="D4" s="4"/>
      <c r="E4" s="4"/>
      <c r="F4" s="4"/>
      <c r="G4" s="4"/>
      <c r="H4" s="4"/>
      <c r="K4" s="4">
        <v>0</v>
      </c>
      <c r="L4" s="4"/>
      <c r="M4" s="4"/>
      <c r="N4" s="4"/>
      <c r="O4" s="4"/>
      <c r="P4" s="4"/>
      <c r="Q4" s="4"/>
    </row>
    <row r="5" spans="2:17" ht="16" x14ac:dyDescent="0.25">
      <c r="B5" s="4">
        <v>0.05</v>
      </c>
      <c r="C5" s="4">
        <v>0</v>
      </c>
      <c r="D5" s="42">
        <v>0</v>
      </c>
      <c r="E5" s="4">
        <v>1.5873016E-2</v>
      </c>
      <c r="F5" s="4">
        <v>2.9850746000000001E-2</v>
      </c>
      <c r="G5" s="4">
        <v>3.8834950999999999E-2</v>
      </c>
      <c r="H5" s="3">
        <v>1</v>
      </c>
      <c r="I5" s="1"/>
      <c r="K5" s="4">
        <v>0.05</v>
      </c>
      <c r="L5" s="4">
        <v>0</v>
      </c>
      <c r="M5" s="4">
        <v>2.8846153999999999E-2</v>
      </c>
      <c r="N5" s="4">
        <v>4.5454544999999999E-2</v>
      </c>
      <c r="O5" s="4">
        <v>5.6962024999999999E-2</v>
      </c>
      <c r="P5" s="4">
        <v>6.6666666999999999E-2</v>
      </c>
      <c r="Q5" s="3">
        <v>1</v>
      </c>
    </row>
    <row r="6" spans="2:17" ht="16" x14ac:dyDescent="0.25">
      <c r="B6" s="4">
        <v>0.1</v>
      </c>
      <c r="C6" s="4">
        <v>0</v>
      </c>
      <c r="D6" s="4">
        <v>2.9411764999999999E-2</v>
      </c>
      <c r="E6" s="4">
        <v>4.4444444E-2</v>
      </c>
      <c r="F6" s="4">
        <v>5.7692307999999998E-2</v>
      </c>
      <c r="G6" s="4">
        <v>8.1632652999999999E-2</v>
      </c>
      <c r="H6" s="3">
        <v>1</v>
      </c>
      <c r="I6" s="1"/>
      <c r="K6" s="4">
        <v>0.1</v>
      </c>
      <c r="L6" s="4">
        <v>0</v>
      </c>
      <c r="M6" s="4">
        <v>5.7142856999999998E-2</v>
      </c>
      <c r="N6" s="4">
        <v>8.2352940999999999E-2</v>
      </c>
      <c r="O6" s="4">
        <v>9.6774193999999994E-2</v>
      </c>
      <c r="P6" s="4">
        <v>0.117647059</v>
      </c>
      <c r="Q6" s="3">
        <v>1</v>
      </c>
    </row>
    <row r="7" spans="2:17" ht="16" x14ac:dyDescent="0.25">
      <c r="B7" s="4">
        <v>0.15</v>
      </c>
      <c r="C7" s="4">
        <v>0</v>
      </c>
      <c r="D7" s="4">
        <v>4.1666666999999998E-2</v>
      </c>
      <c r="E7" s="4">
        <v>6.6666666999999999E-2</v>
      </c>
      <c r="F7" s="4">
        <v>8.5714286000000001E-2</v>
      </c>
      <c r="G7" s="4">
        <v>0.104761905</v>
      </c>
      <c r="H7" s="3">
        <v>1</v>
      </c>
      <c r="I7" s="1"/>
      <c r="K7" s="4">
        <v>0.15</v>
      </c>
      <c r="L7" s="4">
        <v>0</v>
      </c>
      <c r="M7" s="4">
        <v>9.7345133E-2</v>
      </c>
      <c r="N7" s="4">
        <v>0.11688311699999999</v>
      </c>
      <c r="O7" s="4">
        <v>0.133333333</v>
      </c>
      <c r="P7" s="4">
        <v>0.15517241400000001</v>
      </c>
      <c r="Q7" s="3">
        <v>1</v>
      </c>
    </row>
    <row r="8" spans="2:17" ht="16" x14ac:dyDescent="0.25">
      <c r="B8" s="4">
        <v>0.2</v>
      </c>
      <c r="C8" s="4">
        <v>0</v>
      </c>
      <c r="D8" s="4">
        <v>7.1428570999999996E-2</v>
      </c>
      <c r="E8" s="4">
        <v>9.6153846000000001E-2</v>
      </c>
      <c r="F8" s="4">
        <v>0.11627907</v>
      </c>
      <c r="G8" s="4">
        <v>0.13888888899999999</v>
      </c>
      <c r="H8" s="3">
        <v>1</v>
      </c>
      <c r="I8" s="1"/>
      <c r="K8" s="4">
        <v>0.2</v>
      </c>
      <c r="L8" s="4">
        <v>0</v>
      </c>
      <c r="M8" s="4">
        <v>0.13888888899999999</v>
      </c>
      <c r="N8" s="4">
        <v>0.16279069800000001</v>
      </c>
      <c r="O8" s="4">
        <v>0.192307692</v>
      </c>
      <c r="P8" s="4">
        <v>0.21686747000000001</v>
      </c>
      <c r="Q8" s="3">
        <v>1</v>
      </c>
    </row>
    <row r="9" spans="2:17" ht="16" x14ac:dyDescent="0.25">
      <c r="B9" s="4">
        <v>0.25</v>
      </c>
      <c r="C9" s="4">
        <v>0</v>
      </c>
      <c r="D9" s="4">
        <v>0.10309278400000001</v>
      </c>
      <c r="E9" s="4">
        <v>0.132743363</v>
      </c>
      <c r="F9" s="4">
        <v>0.159090909</v>
      </c>
      <c r="G9" s="4">
        <v>0.186046512</v>
      </c>
      <c r="H9" s="3">
        <v>1</v>
      </c>
      <c r="I9" s="1"/>
      <c r="K9" s="4">
        <v>0.25</v>
      </c>
      <c r="L9" s="4">
        <v>0</v>
      </c>
      <c r="M9" s="4">
        <v>0.175257732</v>
      </c>
      <c r="N9" s="4">
        <v>0.20895522399999999</v>
      </c>
      <c r="O9" s="4">
        <v>0.239130435</v>
      </c>
      <c r="P9" s="4">
        <v>0.27083333300000001</v>
      </c>
      <c r="Q9" s="3">
        <v>1</v>
      </c>
    </row>
    <row r="10" spans="2:17" ht="16" x14ac:dyDescent="0.25">
      <c r="B10" s="4">
        <v>0.3</v>
      </c>
      <c r="C10" s="4">
        <v>0</v>
      </c>
      <c r="D10" s="4">
        <v>0.133333333</v>
      </c>
      <c r="E10" s="4">
        <v>0.163793103</v>
      </c>
      <c r="F10" s="4">
        <v>0.19191919199999999</v>
      </c>
      <c r="G10" s="4">
        <v>0.227848101</v>
      </c>
      <c r="H10" s="3">
        <v>1</v>
      </c>
      <c r="I10" s="1"/>
      <c r="K10" s="4">
        <v>0.3</v>
      </c>
      <c r="L10" s="4">
        <v>0</v>
      </c>
      <c r="M10" s="4">
        <v>0.20370370400000001</v>
      </c>
      <c r="N10" s="4">
        <v>0.243589744</v>
      </c>
      <c r="O10" s="4">
        <v>0.27272727299999999</v>
      </c>
      <c r="P10" s="4">
        <v>0.3</v>
      </c>
      <c r="Q10" s="3">
        <v>1</v>
      </c>
    </row>
    <row r="11" spans="2:17" ht="16" x14ac:dyDescent="0.25">
      <c r="B11" s="4">
        <v>0.35</v>
      </c>
      <c r="C11" s="4">
        <v>0</v>
      </c>
      <c r="D11" s="4">
        <v>0.16666666699999999</v>
      </c>
      <c r="E11" s="4">
        <v>0.19480519499999999</v>
      </c>
      <c r="F11" s="4">
        <v>0.222222222</v>
      </c>
      <c r="G11" s="4">
        <v>0.25</v>
      </c>
      <c r="H11" s="3">
        <v>1</v>
      </c>
      <c r="I11" s="1"/>
      <c r="K11" s="4">
        <v>0.35</v>
      </c>
      <c r="L11" s="4">
        <v>0</v>
      </c>
      <c r="M11" s="4">
        <v>0.253731343</v>
      </c>
      <c r="N11" s="4">
        <v>0.29885057500000001</v>
      </c>
      <c r="O11" s="4">
        <v>0.32298136599999999</v>
      </c>
      <c r="P11" s="4">
        <v>0.375</v>
      </c>
      <c r="Q11" s="3">
        <v>1</v>
      </c>
    </row>
    <row r="12" spans="2:17" ht="16" x14ac:dyDescent="0.25">
      <c r="B12" s="4">
        <v>0.4</v>
      </c>
      <c r="C12" s="4">
        <v>0</v>
      </c>
      <c r="D12" s="4">
        <v>0.1875</v>
      </c>
      <c r="E12" s="4">
        <v>0.22857142899999999</v>
      </c>
      <c r="F12" s="4">
        <v>0.26190476200000001</v>
      </c>
      <c r="G12" s="4">
        <v>0.287356322</v>
      </c>
      <c r="H12" s="3">
        <v>1</v>
      </c>
      <c r="I12" s="1"/>
      <c r="K12" s="4">
        <v>0.4</v>
      </c>
      <c r="L12" s="4">
        <v>0</v>
      </c>
      <c r="M12" s="4">
        <v>0.29487179499999999</v>
      </c>
      <c r="N12" s="4">
        <v>0.33333333300000001</v>
      </c>
      <c r="O12" s="4">
        <v>0.37037037</v>
      </c>
      <c r="P12" s="4">
        <v>0.40566037700000002</v>
      </c>
      <c r="Q12" s="3">
        <v>1</v>
      </c>
    </row>
    <row r="13" spans="2:17" ht="16" x14ac:dyDescent="0.25">
      <c r="B13" s="4">
        <v>0.5</v>
      </c>
      <c r="C13" s="4">
        <v>0</v>
      </c>
      <c r="D13" s="4">
        <v>0.23423423400000001</v>
      </c>
      <c r="E13" s="4">
        <v>0.28301886799999998</v>
      </c>
      <c r="F13" s="4">
        <v>0.324324324</v>
      </c>
      <c r="G13" s="4">
        <v>0.368421053</v>
      </c>
      <c r="H13" s="3">
        <v>1</v>
      </c>
      <c r="I13" s="1"/>
      <c r="K13" s="4">
        <v>0.5</v>
      </c>
      <c r="L13" s="4">
        <v>0</v>
      </c>
      <c r="M13" s="4">
        <v>0.37037037</v>
      </c>
      <c r="N13" s="4">
        <v>0.41463414599999998</v>
      </c>
      <c r="O13" s="4">
        <v>0.44444444399999999</v>
      </c>
      <c r="P13" s="4">
        <v>0.50450450499999999</v>
      </c>
      <c r="Q13" s="3">
        <v>1</v>
      </c>
    </row>
    <row r="14" spans="2:17" ht="16" x14ac:dyDescent="0.25">
      <c r="B14" s="4">
        <v>0.7</v>
      </c>
      <c r="C14" s="4">
        <v>0</v>
      </c>
      <c r="D14" s="4">
        <v>0.32203389799999999</v>
      </c>
      <c r="E14" s="4">
        <v>0.39024390199999998</v>
      </c>
      <c r="F14" s="4">
        <v>0.43333333299999999</v>
      </c>
      <c r="G14" s="4">
        <v>0.48888888899999999</v>
      </c>
      <c r="H14" s="3">
        <v>1</v>
      </c>
      <c r="I14" s="1"/>
      <c r="K14" s="4">
        <v>0.7</v>
      </c>
      <c r="L14" s="4">
        <v>0</v>
      </c>
      <c r="M14" s="4">
        <v>0.49382715999999999</v>
      </c>
      <c r="N14" s="4">
        <v>0.53125</v>
      </c>
      <c r="O14" s="4">
        <v>0.57777777799999996</v>
      </c>
      <c r="P14" s="4">
        <v>0.63265306099999996</v>
      </c>
      <c r="Q14" s="3">
        <v>1</v>
      </c>
    </row>
    <row r="15" spans="2:17" ht="16" x14ac:dyDescent="0.25">
      <c r="B15" s="4">
        <v>1</v>
      </c>
      <c r="C15" s="4">
        <v>0</v>
      </c>
      <c r="D15" s="4">
        <v>0.43333333299999999</v>
      </c>
      <c r="E15" s="4">
        <v>0.58823529399999996</v>
      </c>
      <c r="F15" s="4">
        <v>0.67500000000000004</v>
      </c>
      <c r="G15" s="4">
        <v>0.77142857099999995</v>
      </c>
      <c r="H15" s="3">
        <v>1</v>
      </c>
      <c r="I15" s="1"/>
      <c r="K15" s="4">
        <v>1</v>
      </c>
      <c r="L15" s="4">
        <v>0</v>
      </c>
      <c r="M15" s="4">
        <v>0.64705882400000003</v>
      </c>
      <c r="N15" s="4">
        <v>0.74193548399999998</v>
      </c>
      <c r="O15" s="4">
        <v>0.77777777800000003</v>
      </c>
      <c r="P15" s="4">
        <v>0.83720930199999999</v>
      </c>
      <c r="Q15" s="3">
        <v>1</v>
      </c>
    </row>
    <row r="16" spans="2:17" ht="16" x14ac:dyDescent="0.25">
      <c r="B16" s="6"/>
      <c r="C16" s="6"/>
      <c r="D16" s="6"/>
      <c r="E16" s="6"/>
      <c r="F16" s="6"/>
      <c r="G16" s="6"/>
      <c r="H16" s="7"/>
      <c r="I16" s="1"/>
      <c r="K16" s="6"/>
      <c r="L16" s="6"/>
      <c r="M16" s="6"/>
      <c r="N16" s="6"/>
      <c r="O16" s="6"/>
      <c r="P16" s="6"/>
      <c r="Q16" s="7"/>
    </row>
    <row r="17" spans="1:17" ht="16" x14ac:dyDescent="0.25">
      <c r="A17" t="s">
        <v>15</v>
      </c>
      <c r="B17" t="e">
        <f>IF(BOY_4="",NA(),BOY_4)</f>
        <v>#N/A</v>
      </c>
      <c r="C17" t="e">
        <f>IF(OR(B17="",B17&lt;0,B17&gt;1),NA(),IF(B17=0,0.001,B17))</f>
        <v>#N/A</v>
      </c>
      <c r="I17" s="1"/>
      <c r="K17" s="6"/>
      <c r="L17" s="6"/>
      <c r="M17" s="6"/>
      <c r="N17" s="6"/>
      <c r="O17" s="6"/>
      <c r="P17" s="6"/>
      <c r="Q17" s="7"/>
    </row>
    <row r="18" spans="1:17" ht="16" x14ac:dyDescent="0.25">
      <c r="A18" t="s">
        <v>16</v>
      </c>
      <c r="B18" t="e">
        <f>IF(EOY_4="",NA(),EOY_4)</f>
        <v>#N/A</v>
      </c>
      <c r="C18" t="e">
        <f>IF(OR(B18="",B18&lt;0,B18&gt;1),NA(),IF(B18=0,0.001,B18))</f>
        <v>#N/A</v>
      </c>
      <c r="I18" s="1"/>
      <c r="K18" s="6"/>
      <c r="L18" s="6"/>
      <c r="M18" s="6"/>
      <c r="N18" s="6"/>
      <c r="O18" s="6"/>
      <c r="P18" s="6"/>
      <c r="Q18" s="7"/>
    </row>
    <row r="19" spans="1:17" ht="16" x14ac:dyDescent="0.25">
      <c r="A19" t="s">
        <v>17</v>
      </c>
      <c r="B19" t="e">
        <f>IF(goal_BOY_4="",NA(),goal_BOY_4)</f>
        <v>#N/A</v>
      </c>
      <c r="C19" t="e">
        <f>IF(OR(B19="",B19&lt;0,B19&gt;1),NA(),IF(B19=0,0.001,B19))</f>
        <v>#N/A</v>
      </c>
      <c r="I19" s="1"/>
      <c r="K19" s="6"/>
      <c r="L19" s="6"/>
      <c r="M19" s="6"/>
      <c r="N19" s="6"/>
      <c r="O19" s="6"/>
      <c r="P19" s="6"/>
      <c r="Q19" s="7"/>
    </row>
    <row r="21" spans="1:17" x14ac:dyDescent="0.2">
      <c r="A21" s="5" t="s">
        <v>13</v>
      </c>
    </row>
    <row r="22" spans="1:17" ht="16" x14ac:dyDescent="0.25">
      <c r="A22" s="2" t="s">
        <v>7</v>
      </c>
      <c r="B22" s="1" t="e">
        <f>SUMPRODUCT((B3:B14&lt;$C$17)*(B4:B15&gt;=$C$17),(B4:B15))</f>
        <v>#N/A</v>
      </c>
      <c r="C22" t="e">
        <f>VLOOKUP($B$22,$B$5:$H$15,2,FALSE)</f>
        <v>#N/A</v>
      </c>
      <c r="D22" t="e">
        <f>VLOOKUP($B$22,$B$5:$H$15,3,FALSE)</f>
        <v>#N/A</v>
      </c>
      <c r="E22" t="e">
        <f>VLOOKUP($B$22,$B$5:$H$15,4,FALSE)</f>
        <v>#N/A</v>
      </c>
      <c r="F22" t="e">
        <f>VLOOKUP($B$22,$B$5:$H$15,5,FALSE)</f>
        <v>#N/A</v>
      </c>
      <c r="G22" t="e">
        <f>VLOOKUP($B$22,$B$5:$H$15,6,FALSE)</f>
        <v>#N/A</v>
      </c>
      <c r="H22" t="e">
        <f>VLOOKUP($B$22,$B$5:$H$15,7,FALSE)</f>
        <v>#N/A</v>
      </c>
      <c r="J22" s="2"/>
    </row>
    <row r="23" spans="1:17" ht="16" x14ac:dyDescent="0.25">
      <c r="A23" s="2" t="s">
        <v>8</v>
      </c>
      <c r="B23" s="1" t="e">
        <f ca="1">OFFSET(A3,0,SUMPRODUCT((C22:G22&lt;$C$18)*(D22:H22&gt;=$C$18),COLUMN(B22:F22)))</f>
        <v>#N/A</v>
      </c>
      <c r="J23" s="2"/>
      <c r="K23" s="1"/>
    </row>
    <row r="24" spans="1:17" ht="16" x14ac:dyDescent="0.25">
      <c r="A24" s="2"/>
      <c r="B24" s="1"/>
      <c r="J24" s="2"/>
      <c r="K24" s="1"/>
    </row>
    <row r="25" spans="1:17" ht="16" x14ac:dyDescent="0.25">
      <c r="A25" s="5" t="s">
        <v>14</v>
      </c>
      <c r="B25" s="1"/>
      <c r="J25" s="2"/>
      <c r="K25" s="1"/>
    </row>
    <row r="26" spans="1:17" ht="16" x14ac:dyDescent="0.25">
      <c r="A26" s="2" t="s">
        <v>7</v>
      </c>
      <c r="B26" s="1" t="e">
        <f>SUMPRODUCT((B3:B14&lt;$C$19)*(B4:B15&gt;=$C$19),(B4:B15))</f>
        <v>#N/A</v>
      </c>
      <c r="C26" t="e">
        <f>VLOOKUP($B$26,$B$5:$H$15,2,FALSE)</f>
        <v>#N/A</v>
      </c>
      <c r="D26" t="e">
        <f>VLOOKUP($B$26,$B$5:$H$15,3,FALSE)</f>
        <v>#N/A</v>
      </c>
      <c r="E26" t="e">
        <f>VLOOKUP($B$26,$B$5:$H$15,4,FALSE)</f>
        <v>#N/A</v>
      </c>
      <c r="F26" t="e">
        <f>VLOOKUP($B$26,$B$5:$H$15,5,FALSE)</f>
        <v>#N/A</v>
      </c>
      <c r="G26" t="e">
        <f>VLOOKUP($B$26,$B$5:$H$15,6,FALSE)</f>
        <v>#N/A</v>
      </c>
      <c r="H26" t="e">
        <f>VLOOKUP($B$26,$B$5:$H$15,7,FALSE)</f>
        <v>#N/A</v>
      </c>
      <c r="J26" s="2"/>
    </row>
    <row r="27" spans="1:17" ht="16" x14ac:dyDescent="0.25">
      <c r="A27" s="2" t="s">
        <v>10</v>
      </c>
      <c r="B27" s="1"/>
      <c r="C27" t="e">
        <f>VLOOKUP($B$26,$K$5:$Q$15,2,FALSE)</f>
        <v>#N/A</v>
      </c>
      <c r="D27" t="e">
        <f>VLOOKUP($B$26,$K$5:$Q$15,3,FALSE)</f>
        <v>#N/A</v>
      </c>
      <c r="E27" t="e">
        <f>VLOOKUP($B$26,$K$5:$Q$15,4,FALSE)</f>
        <v>#N/A</v>
      </c>
      <c r="F27" t="e">
        <f>VLOOKUP($B$26,$K$5:$Q$15,5,FALSE)</f>
        <v>#N/A</v>
      </c>
      <c r="G27" t="e">
        <f>VLOOKUP($B$26,$K$5:$Q$15,6,FALSE)</f>
        <v>#N/A</v>
      </c>
      <c r="H27" t="e">
        <f>VLOOKUP($B$26,$K$5:$Q$15,7,FALSE)</f>
        <v>#N/A</v>
      </c>
      <c r="J27" s="2"/>
      <c r="K27" s="1"/>
    </row>
    <row r="28" spans="1:17" x14ac:dyDescent="0.2">
      <c r="A28" s="2" t="s">
        <v>6</v>
      </c>
      <c r="B28" t="e">
        <f ca="1">OFFSET(A26,0,MATCH(goal_4,$B$3:$H$3,FALSE))</f>
        <v>#N/A</v>
      </c>
      <c r="C28" t="e">
        <f ca="1">OFFSET(A26,0,MATCH(goal_4,$B$3:$H$3,FALSE)+1)</f>
        <v>#N/A</v>
      </c>
      <c r="D28" t="e">
        <f ca="1">CONCATENATE(TEXT(ROUND($B$28,2)*100,"0")," - ",TEXT(ROUND($C$28,2),"0%"))</f>
        <v>#N/A</v>
      </c>
    </row>
    <row r="29" spans="1:17" x14ac:dyDescent="0.2">
      <c r="A29" s="2" t="s">
        <v>9</v>
      </c>
      <c r="B29" t="e">
        <f ca="1">OFFSET(A27,0,MATCH(goal_4,$K$3:$Q$3,FALSE))</f>
        <v>#N/A</v>
      </c>
      <c r="C29" t="e">
        <f ca="1">OFFSET(A27,0,MATCH(goal_4,$K$3:$Q$3,FALSE)+1)</f>
        <v>#N/A</v>
      </c>
      <c r="D29" t="e">
        <f ca="1">CONCATENATE(TEXT(ROUND($B$29,2)*100,"0")," - ",TEXT(ROUND($C$29,2),"0%"))</f>
        <v>#N/A</v>
      </c>
    </row>
  </sheetData>
  <sheetProtection algorithmName="SHA-512" hashValue="2Qb7GwM3MiRrSrDKDZJzbOeQeObKPisC8CYVC8s/x+A00MiTTX3nUm6tk9t/IWXsAil01TAD1GpEi8w70nBBFQ==" saltValue="GNwtfkJPkBXsmjMn1uUAs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44</vt:i4>
      </vt:variant>
    </vt:vector>
  </HeadingPairs>
  <TitlesOfParts>
    <vt:vector size="68" baseType="lpstr">
      <vt:lpstr>Progress Planning Tool</vt:lpstr>
      <vt:lpstr>1819_1</vt:lpstr>
      <vt:lpstr>1920_1</vt:lpstr>
      <vt:lpstr>1819_2</vt:lpstr>
      <vt:lpstr>1920_2</vt:lpstr>
      <vt:lpstr>1819_3</vt:lpstr>
      <vt:lpstr>1920_3</vt:lpstr>
      <vt:lpstr>1819_4</vt:lpstr>
      <vt:lpstr>1920_4</vt:lpstr>
      <vt:lpstr>1920_K</vt:lpstr>
      <vt:lpstr>1819_5</vt:lpstr>
      <vt:lpstr>1920_5</vt:lpstr>
      <vt:lpstr>Progress Ranges</vt:lpstr>
      <vt:lpstr>1819_K2</vt:lpstr>
      <vt:lpstr>1920_K2</vt:lpstr>
      <vt:lpstr>1819_K1</vt:lpstr>
      <vt:lpstr>1920_K1</vt:lpstr>
      <vt:lpstr>Data validation</vt:lpstr>
      <vt:lpstr>tabs lookup</vt:lpstr>
      <vt:lpstr>1819_13</vt:lpstr>
      <vt:lpstr>1920_13</vt:lpstr>
      <vt:lpstr>1819_K3</vt:lpstr>
      <vt:lpstr>1920_K3</vt:lpstr>
      <vt:lpstr>1819_K</vt:lpstr>
      <vt:lpstr>'Progress Ranges'!BOY_1</vt:lpstr>
      <vt:lpstr>BOY_1</vt:lpstr>
      <vt:lpstr>'Progress Ranges'!BOY_2</vt:lpstr>
      <vt:lpstr>BOY_2</vt:lpstr>
      <vt:lpstr>'Progress Ranges'!BOY_3</vt:lpstr>
      <vt:lpstr>BOY_3</vt:lpstr>
      <vt:lpstr>'Progress Ranges'!BOY_4</vt:lpstr>
      <vt:lpstr>BOY_4</vt:lpstr>
      <vt:lpstr>'Progress Ranges'!BOY_5</vt:lpstr>
      <vt:lpstr>BOY_5</vt:lpstr>
      <vt:lpstr>'Progress Ranges'!BOY_agg</vt:lpstr>
      <vt:lpstr>BOY_agg</vt:lpstr>
      <vt:lpstr>'Progress Ranges'!BOY_K</vt:lpstr>
      <vt:lpstr>BOY_K</vt:lpstr>
      <vt:lpstr>'Progress Ranges'!EOY_1</vt:lpstr>
      <vt:lpstr>EOY_1</vt:lpstr>
      <vt:lpstr>'Progress Ranges'!EOY_2</vt:lpstr>
      <vt:lpstr>EOY_2</vt:lpstr>
      <vt:lpstr>'Progress Ranges'!EOY_3</vt:lpstr>
      <vt:lpstr>EOY_3</vt:lpstr>
      <vt:lpstr>'Progress Ranges'!EOY_4</vt:lpstr>
      <vt:lpstr>EOY_4</vt:lpstr>
      <vt:lpstr>'Progress Ranges'!EOY_5</vt:lpstr>
      <vt:lpstr>EOY_5</vt:lpstr>
      <vt:lpstr>'Progress Ranges'!EOY_agg</vt:lpstr>
      <vt:lpstr>EOY_agg</vt:lpstr>
      <vt:lpstr>'Progress Ranges'!EOY_K</vt:lpstr>
      <vt:lpstr>EOY_K</vt:lpstr>
      <vt:lpstr>goal_1</vt:lpstr>
      <vt:lpstr>goal_2</vt:lpstr>
      <vt:lpstr>goal_3</vt:lpstr>
      <vt:lpstr>goal_4</vt:lpstr>
      <vt:lpstr>goal_5</vt:lpstr>
      <vt:lpstr>goal_agg</vt:lpstr>
      <vt:lpstr>goal_BOY_1</vt:lpstr>
      <vt:lpstr>goal_BOY_2</vt:lpstr>
      <vt:lpstr>goal_BOY_3</vt:lpstr>
      <vt:lpstr>goal_BOY_4</vt:lpstr>
      <vt:lpstr>goal_BOY_5</vt:lpstr>
      <vt:lpstr>goal_BOY_agg</vt:lpstr>
      <vt:lpstr>goal_BOY_K</vt:lpstr>
      <vt:lpstr>goal_K</vt:lpstr>
      <vt:lpstr>'Progress Planning Tool'!Print_Area</vt:lpstr>
      <vt:lpstr>'Progress Ranges'!Print_Area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2015-08-10T13:52:00Z</dcterms:created>
  <dcterms:modified xsi:type="dcterms:W3CDTF">2019-08-29T16:34:04Z</dcterms:modified>
</cp:coreProperties>
</file>