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28615"/>
  <workbookPr/>
  <mc:AlternateContent xmlns:mc="http://schemas.openxmlformats.org/markup-compatibility/2006">
    <mc:Choice Requires="x15">
      <x15ac:absPath xmlns:x15ac="http://schemas.microsoft.com/office/spreadsheetml/2010/11/ac" url="/Users/faye/Desktop/"/>
    </mc:Choice>
  </mc:AlternateContent>
  <bookViews>
    <workbookView xWindow="0" yWindow="460" windowWidth="28800" windowHeight="17540" activeTab="1"/>
  </bookViews>
  <sheets>
    <sheet name="Intro" sheetId="1" r:id="rId1"/>
    <sheet name="Email Data Input" sheetId="5" r:id="rId2"/>
    <sheet name="Summary" sheetId="6" r:id="rId3"/>
    <sheet name="Industry Benchmarks" sheetId="2" r:id="rId4"/>
    <sheet name="Opens" sheetId="3" r:id="rId5"/>
    <sheet name="Click Data Input" sheetId="7" r:id="rId6"/>
    <sheet name="Clicks" sheetId="4" r:id="rId7"/>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26" i="5" l="1"/>
  <c r="AV26" i="5"/>
  <c r="AU27" i="5"/>
  <c r="AU28" i="5"/>
  <c r="AU29" i="5"/>
  <c r="AU30" i="5"/>
  <c r="AU31" i="5"/>
  <c r="AU32" i="5"/>
  <c r="AU33" i="5"/>
  <c r="AU34" i="5"/>
  <c r="AU35" i="5"/>
  <c r="AU36" i="5"/>
  <c r="AU37" i="5"/>
  <c r="AU38" i="5"/>
  <c r="AU39" i="5"/>
  <c r="AU40" i="5"/>
  <c r="AU41" i="5"/>
  <c r="AU42" i="5"/>
  <c r="AU43" i="5"/>
  <c r="AU44" i="5"/>
  <c r="AU45" i="5"/>
  <c r="AU46" i="5"/>
  <c r="AU47" i="5"/>
  <c r="AU48" i="5"/>
  <c r="AU49" i="5"/>
  <c r="AU50" i="5"/>
  <c r="AU51" i="5"/>
  <c r="AU52" i="5"/>
  <c r="AU53" i="5"/>
  <c r="AU54" i="5"/>
  <c r="AU55" i="5"/>
  <c r="AU56" i="5"/>
  <c r="AU57" i="5"/>
  <c r="AU58" i="5"/>
  <c r="AU59" i="5"/>
  <c r="AU60" i="5"/>
  <c r="AU61" i="5"/>
  <c r="AU62" i="5"/>
  <c r="AU63" i="5"/>
  <c r="AU64" i="5"/>
  <c r="AU65" i="5"/>
  <c r="AU66" i="5"/>
  <c r="AU67" i="5"/>
  <c r="AU68" i="5"/>
  <c r="AU69" i="5"/>
  <c r="AU70" i="5"/>
  <c r="AU71" i="5"/>
  <c r="AU72" i="5"/>
  <c r="AU73" i="5"/>
  <c r="AU74" i="5"/>
  <c r="AU75" i="5"/>
  <c r="AU76" i="5"/>
  <c r="AU77" i="5"/>
  <c r="AU78" i="5"/>
  <c r="AU79" i="5"/>
  <c r="AU80" i="5"/>
  <c r="AU81" i="5"/>
  <c r="AU82" i="5"/>
  <c r="AU83" i="5"/>
  <c r="AU84" i="5"/>
  <c r="AU85" i="5"/>
  <c r="AU86" i="5"/>
  <c r="AU87" i="5"/>
  <c r="AU88" i="5"/>
  <c r="AU89" i="5"/>
  <c r="AU90" i="5"/>
  <c r="AU91" i="5"/>
  <c r="AU92" i="5"/>
  <c r="AU93" i="5"/>
  <c r="AU94" i="5"/>
  <c r="AU95" i="5"/>
  <c r="AU96" i="5"/>
  <c r="AU97" i="5"/>
  <c r="AU98" i="5"/>
  <c r="AU99" i="5"/>
  <c r="AU100" i="5"/>
  <c r="AU101" i="5"/>
  <c r="AU102" i="5"/>
  <c r="AU103" i="5"/>
  <c r="AU104" i="5"/>
  <c r="AU105" i="5"/>
  <c r="AU106" i="5"/>
  <c r="AU107" i="5"/>
  <c r="AU108" i="5"/>
  <c r="AU109" i="5"/>
  <c r="AU110" i="5"/>
  <c r="AU111" i="5"/>
  <c r="AU112" i="5"/>
  <c r="AU113" i="5"/>
  <c r="AU114" i="5"/>
  <c r="AU115" i="5"/>
  <c r="AU116" i="5"/>
  <c r="AU117" i="5"/>
  <c r="AU118" i="5"/>
  <c r="AU119" i="5"/>
  <c r="AU120" i="5"/>
  <c r="AU121" i="5"/>
  <c r="AU122" i="5"/>
  <c r="AU123" i="5"/>
  <c r="AU124" i="5"/>
  <c r="AU125" i="5"/>
  <c r="AU126" i="5"/>
  <c r="AU127" i="5"/>
  <c r="AU128" i="5"/>
  <c r="AU129" i="5"/>
  <c r="AU130" i="5"/>
  <c r="AU131" i="5"/>
  <c r="AU132" i="5"/>
  <c r="AU133" i="5"/>
  <c r="AU134" i="5"/>
  <c r="AU135" i="5"/>
  <c r="AU136" i="5"/>
  <c r="AU137" i="5"/>
  <c r="AU138" i="5"/>
  <c r="AU139" i="5"/>
  <c r="AU140" i="5"/>
  <c r="AU141" i="5"/>
  <c r="AU142" i="5"/>
  <c r="AU143" i="5"/>
  <c r="AU144" i="5"/>
  <c r="AU145" i="5"/>
  <c r="AU146" i="5"/>
  <c r="AU147" i="5"/>
  <c r="AU148" i="5"/>
  <c r="AU149" i="5"/>
  <c r="AU150" i="5"/>
  <c r="AU151" i="5"/>
  <c r="AU152" i="5"/>
  <c r="AU153" i="5"/>
  <c r="AU154" i="5"/>
  <c r="AU155" i="5"/>
  <c r="AU156" i="5"/>
  <c r="AU157" i="5"/>
  <c r="AU158" i="5"/>
  <c r="AU159" i="5"/>
  <c r="AU160" i="5"/>
  <c r="AU161" i="5"/>
  <c r="AU162" i="5"/>
  <c r="AU163" i="5"/>
  <c r="AU164" i="5"/>
  <c r="AU165" i="5"/>
  <c r="AU166" i="5"/>
  <c r="AU167" i="5"/>
  <c r="AU168" i="5"/>
  <c r="AU169" i="5"/>
  <c r="AU170" i="5"/>
  <c r="AU171" i="5"/>
  <c r="AU172" i="5"/>
  <c r="AU173" i="5"/>
  <c r="AU174" i="5"/>
  <c r="AU175" i="5"/>
  <c r="AU176" i="5"/>
  <c r="AU177" i="5"/>
  <c r="AU178" i="5"/>
  <c r="AU179" i="5"/>
  <c r="AU180" i="5"/>
  <c r="AU181" i="5"/>
  <c r="AU182" i="5"/>
  <c r="AU183" i="5"/>
  <c r="AU184" i="5"/>
  <c r="AU185" i="5"/>
  <c r="AU186" i="5"/>
  <c r="AU187" i="5"/>
  <c r="AU188" i="5"/>
  <c r="AU189" i="5"/>
  <c r="AU190" i="5"/>
  <c r="AU191" i="5"/>
  <c r="AU192" i="5"/>
  <c r="AU193" i="5"/>
  <c r="AU194" i="5"/>
  <c r="AU195" i="5"/>
  <c r="AU196" i="5"/>
  <c r="AU197" i="5"/>
  <c r="AU198" i="5"/>
  <c r="AU199" i="5"/>
  <c r="AU200" i="5"/>
  <c r="AU201" i="5"/>
  <c r="AU202" i="5"/>
  <c r="AU203" i="5"/>
  <c r="AU204" i="5"/>
  <c r="AU205" i="5"/>
  <c r="AU206" i="5"/>
  <c r="AU207" i="5"/>
  <c r="AU208" i="5"/>
  <c r="AU209" i="5"/>
  <c r="AU210" i="5"/>
  <c r="AU211" i="5"/>
  <c r="AU212" i="5"/>
  <c r="AU213" i="5"/>
  <c r="AU214" i="5"/>
  <c r="AU215" i="5"/>
  <c r="AU216" i="5"/>
  <c r="AU217" i="5"/>
  <c r="AU218" i="5"/>
  <c r="AU219" i="5"/>
  <c r="AU220" i="5"/>
  <c r="AU221" i="5"/>
  <c r="AU222" i="5"/>
  <c r="AU223" i="5"/>
  <c r="AU224" i="5"/>
  <c r="AU225" i="5"/>
  <c r="AU226" i="5"/>
  <c r="AU227" i="5"/>
  <c r="AU228" i="5"/>
  <c r="AU229" i="5"/>
  <c r="AU230" i="5"/>
  <c r="AU231" i="5"/>
  <c r="AU232" i="5"/>
  <c r="AU233" i="5"/>
  <c r="AU234" i="5"/>
  <c r="AU235" i="5"/>
  <c r="AU236" i="5"/>
  <c r="AU237" i="5"/>
  <c r="AU238" i="5"/>
  <c r="AU239" i="5"/>
  <c r="AU240" i="5"/>
  <c r="AU241" i="5"/>
  <c r="AU242" i="5"/>
  <c r="AU243" i="5"/>
  <c r="AU244" i="5"/>
  <c r="AU245" i="5"/>
  <c r="AU246" i="5"/>
  <c r="AU247" i="5"/>
  <c r="AU248" i="5"/>
  <c r="AU249" i="5"/>
  <c r="AU250" i="5"/>
  <c r="AU251" i="5"/>
  <c r="AU252" i="5"/>
  <c r="AU253" i="5"/>
  <c r="AU254" i="5"/>
  <c r="AU255" i="5"/>
  <c r="AU256" i="5"/>
  <c r="AU257" i="5"/>
  <c r="AU258" i="5"/>
  <c r="AU259" i="5"/>
  <c r="AU260" i="5"/>
  <c r="AU261" i="5"/>
  <c r="AU262" i="5"/>
  <c r="AU263" i="5"/>
  <c r="AU264" i="5"/>
  <c r="AU265" i="5"/>
  <c r="AU266" i="5"/>
  <c r="AU267" i="5"/>
  <c r="AU268" i="5"/>
  <c r="AU269" i="5"/>
  <c r="AU270" i="5"/>
  <c r="AU271" i="5"/>
  <c r="AU272" i="5"/>
  <c r="AU273" i="5"/>
  <c r="AU274" i="5"/>
  <c r="AU275" i="5"/>
  <c r="AU276" i="5"/>
  <c r="AU277" i="5"/>
  <c r="AU278" i="5"/>
  <c r="AU279" i="5"/>
  <c r="AU280" i="5"/>
  <c r="AU281" i="5"/>
  <c r="AU282" i="5"/>
  <c r="AU283" i="5"/>
  <c r="AU284" i="5"/>
  <c r="AU285" i="5"/>
  <c r="AU286" i="5"/>
  <c r="AU287" i="5"/>
  <c r="AU288" i="5"/>
  <c r="AU289" i="5"/>
  <c r="AU290" i="5"/>
  <c r="AU291" i="5"/>
  <c r="AU292" i="5"/>
  <c r="AU293" i="5"/>
  <c r="AU294" i="5"/>
  <c r="AU295" i="5"/>
  <c r="AU296" i="5"/>
  <c r="AU297" i="5"/>
  <c r="AU298" i="5"/>
  <c r="AU299" i="5"/>
  <c r="AU300" i="5"/>
  <c r="AU301" i="5"/>
  <c r="AU302" i="5"/>
  <c r="AU303" i="5"/>
  <c r="AU304" i="5"/>
  <c r="AU305" i="5"/>
  <c r="AU306" i="5"/>
  <c r="AU307" i="5"/>
  <c r="AU308" i="5"/>
  <c r="AU309" i="5"/>
  <c r="AU310" i="5"/>
  <c r="AU311" i="5"/>
  <c r="AU312" i="5"/>
  <c r="AU313" i="5"/>
  <c r="AU314" i="5"/>
  <c r="AU315" i="5"/>
  <c r="AU316" i="5"/>
  <c r="AU317" i="5"/>
  <c r="AU318" i="5"/>
  <c r="AU319" i="5"/>
  <c r="AU320" i="5"/>
  <c r="AU321" i="5"/>
  <c r="AU322" i="5"/>
  <c r="AU323" i="5"/>
  <c r="AU324" i="5"/>
  <c r="AU325" i="5"/>
  <c r="AU326" i="5"/>
  <c r="AU327" i="5"/>
  <c r="AU328" i="5"/>
  <c r="AU329" i="5"/>
  <c r="AU330" i="5"/>
  <c r="AU331" i="5"/>
  <c r="AU332" i="5"/>
  <c r="AU333" i="5"/>
  <c r="AU334" i="5"/>
  <c r="AU335" i="5"/>
  <c r="AU336" i="5"/>
  <c r="AU337" i="5"/>
  <c r="AU338" i="5"/>
  <c r="AU339" i="5"/>
  <c r="AU340" i="5"/>
  <c r="AU341" i="5"/>
  <c r="AU342" i="5"/>
  <c r="AU343" i="5"/>
  <c r="AU344" i="5"/>
  <c r="AU345" i="5"/>
  <c r="AU346" i="5"/>
  <c r="AU347" i="5"/>
  <c r="AU348" i="5"/>
  <c r="AU349" i="5"/>
  <c r="AU350" i="5"/>
  <c r="AU351" i="5"/>
  <c r="AU352" i="5"/>
  <c r="AU353" i="5"/>
  <c r="AU354" i="5"/>
  <c r="AU355" i="5"/>
  <c r="AU356" i="5"/>
  <c r="AU357" i="5"/>
  <c r="AU358" i="5"/>
  <c r="AU359" i="5"/>
  <c r="AU360" i="5"/>
  <c r="AU361" i="5"/>
  <c r="AU362" i="5"/>
  <c r="AU363" i="5"/>
  <c r="AU364" i="5"/>
  <c r="AU365" i="5"/>
  <c r="AU366" i="5"/>
  <c r="AU367" i="5"/>
  <c r="AU368" i="5"/>
  <c r="AU369" i="5"/>
  <c r="AU370" i="5"/>
  <c r="AU371" i="5"/>
  <c r="AU372" i="5"/>
  <c r="AU373" i="5"/>
  <c r="AU374" i="5"/>
  <c r="AU375" i="5"/>
  <c r="AU376" i="5"/>
  <c r="AU377" i="5"/>
  <c r="AU378" i="5"/>
  <c r="AU379" i="5"/>
  <c r="AU380" i="5"/>
  <c r="AU381" i="5"/>
  <c r="AU382" i="5"/>
  <c r="AU383" i="5"/>
  <c r="AU384" i="5"/>
  <c r="AU385" i="5"/>
  <c r="AU386" i="5"/>
  <c r="AU387" i="5"/>
  <c r="AU388" i="5"/>
  <c r="AU389" i="5"/>
  <c r="AU390" i="5"/>
  <c r="AU391" i="5"/>
  <c r="AU392" i="5"/>
  <c r="AU393" i="5"/>
  <c r="AU394" i="5"/>
  <c r="AU395" i="5"/>
  <c r="AU396" i="5"/>
  <c r="AU397" i="5"/>
  <c r="AU398" i="5"/>
  <c r="AU399" i="5"/>
  <c r="AU400" i="5"/>
  <c r="AU401" i="5"/>
  <c r="AU402" i="5"/>
  <c r="AU403" i="5"/>
  <c r="AU404" i="5"/>
  <c r="AU405" i="5"/>
  <c r="AU406" i="5"/>
  <c r="AU407" i="5"/>
  <c r="AU408" i="5"/>
  <c r="AU409" i="5"/>
  <c r="AU410" i="5"/>
  <c r="AU411" i="5"/>
  <c r="AU412" i="5"/>
  <c r="AU413" i="5"/>
  <c r="AU414" i="5"/>
  <c r="AU415" i="5"/>
  <c r="AU416" i="5"/>
  <c r="AU417" i="5"/>
  <c r="AU418" i="5"/>
  <c r="AU419" i="5"/>
  <c r="AU420" i="5"/>
  <c r="AU421" i="5"/>
  <c r="AU422" i="5"/>
  <c r="AU423" i="5"/>
  <c r="AU424" i="5"/>
  <c r="AU425" i="5"/>
  <c r="AU426" i="5"/>
  <c r="AU427" i="5"/>
  <c r="AU428" i="5"/>
  <c r="AU429" i="5"/>
  <c r="AU430" i="5"/>
  <c r="AU431" i="5"/>
  <c r="AU432" i="5"/>
  <c r="AU433" i="5"/>
  <c r="AU434" i="5"/>
  <c r="AU435" i="5"/>
  <c r="AU436" i="5"/>
  <c r="AU437" i="5"/>
  <c r="AU438" i="5"/>
  <c r="AU439" i="5"/>
  <c r="AU440" i="5"/>
  <c r="AU441" i="5"/>
  <c r="AU442" i="5"/>
  <c r="AU443" i="5"/>
  <c r="AU444" i="5"/>
  <c r="AU445" i="5"/>
  <c r="AU446" i="5"/>
  <c r="AU447" i="5"/>
  <c r="AU448" i="5"/>
  <c r="AU449" i="5"/>
  <c r="AU450" i="5"/>
  <c r="AU451" i="5"/>
  <c r="AU452" i="5"/>
  <c r="AU453" i="5"/>
  <c r="AU454" i="5"/>
  <c r="AU455" i="5"/>
  <c r="AU456" i="5"/>
  <c r="AU457" i="5"/>
  <c r="AU458" i="5"/>
  <c r="AU459" i="5"/>
  <c r="AU460" i="5"/>
  <c r="AU461" i="5"/>
  <c r="AU462" i="5"/>
  <c r="AU463" i="5"/>
  <c r="AU464" i="5"/>
  <c r="AU465" i="5"/>
  <c r="AU466" i="5"/>
  <c r="AU467" i="5"/>
  <c r="AU468" i="5"/>
  <c r="AU469" i="5"/>
  <c r="AU470" i="5"/>
  <c r="AU471" i="5"/>
  <c r="AU472" i="5"/>
  <c r="AU473" i="5"/>
  <c r="AU474" i="5"/>
  <c r="AU475" i="5"/>
  <c r="AU476" i="5"/>
  <c r="AU477" i="5"/>
  <c r="AU478" i="5"/>
  <c r="AU479" i="5"/>
  <c r="AU480" i="5"/>
  <c r="AU481" i="5"/>
  <c r="AU482" i="5"/>
  <c r="AU483" i="5"/>
  <c r="AU484" i="5"/>
  <c r="AU485" i="5"/>
  <c r="AU486" i="5"/>
  <c r="AU487" i="5"/>
  <c r="AU488" i="5"/>
  <c r="AU489" i="5"/>
  <c r="AU490" i="5"/>
  <c r="AU491" i="5"/>
  <c r="AU492" i="5"/>
  <c r="AU493" i="5"/>
  <c r="AU494" i="5"/>
  <c r="AU495" i="5"/>
  <c r="AU496" i="5"/>
  <c r="AU497" i="5"/>
  <c r="AU498" i="5"/>
  <c r="AU499" i="5"/>
  <c r="AU500" i="5"/>
  <c r="AU501" i="5"/>
  <c r="AU502" i="5"/>
  <c r="AU503" i="5"/>
  <c r="AU504" i="5"/>
  <c r="AU505" i="5"/>
  <c r="AU506" i="5"/>
  <c r="AU507" i="5"/>
  <c r="AU508" i="5"/>
  <c r="BB34" i="5"/>
  <c r="AY34" i="5"/>
  <c r="AZ27" i="5"/>
  <c r="BA27" i="5"/>
  <c r="BB27" i="5"/>
  <c r="BC27" i="5"/>
  <c r="BD27" i="5"/>
  <c r="BE27" i="5"/>
  <c r="BF27" i="5"/>
  <c r="BG27" i="5"/>
  <c r="BH27" i="5"/>
  <c r="BI27" i="5"/>
  <c r="BJ27" i="5"/>
  <c r="AY27" i="5"/>
  <c r="AZ34" i="5"/>
  <c r="BA34" i="5"/>
  <c r="BC34" i="5"/>
  <c r="BD34" i="5"/>
  <c r="BE34" i="5"/>
  <c r="BF34" i="5"/>
  <c r="BG34" i="5"/>
  <c r="BH34" i="5"/>
  <c r="BI34" i="5"/>
  <c r="BJ34" i="5"/>
  <c r="F8" i="6"/>
  <c r="AY37" i="5"/>
  <c r="AY36" i="5"/>
  <c r="AY26" i="5"/>
  <c r="AY35" i="5"/>
  <c r="AY33" i="5"/>
  <c r="AY32" i="5"/>
  <c r="AY31" i="5"/>
  <c r="AY30" i="5"/>
  <c r="AY29" i="5"/>
  <c r="AY28" i="5"/>
  <c r="AV151" i="5"/>
  <c r="AT26" i="5"/>
  <c r="AT27" i="5"/>
  <c r="AT28" i="5"/>
  <c r="AT29" i="5"/>
  <c r="AT30" i="5"/>
  <c r="AT31" i="5"/>
  <c r="AT32" i="5"/>
  <c r="AT33" i="5"/>
  <c r="AT34" i="5"/>
  <c r="AT35" i="5"/>
  <c r="AT36" i="5"/>
  <c r="AT37" i="5"/>
  <c r="AT38" i="5"/>
  <c r="AT39" i="5"/>
  <c r="AT40" i="5"/>
  <c r="AT41" i="5"/>
  <c r="AT42" i="5"/>
  <c r="AT43" i="5"/>
  <c r="AT44" i="5"/>
  <c r="AT45" i="5"/>
  <c r="AT46" i="5"/>
  <c r="AT47" i="5"/>
  <c r="AT48" i="5"/>
  <c r="AT49" i="5"/>
  <c r="AT50" i="5"/>
  <c r="AT51" i="5"/>
  <c r="AT52" i="5"/>
  <c r="AT53" i="5"/>
  <c r="AT54" i="5"/>
  <c r="AT55" i="5"/>
  <c r="AT56" i="5"/>
  <c r="AT57" i="5"/>
  <c r="AT58" i="5"/>
  <c r="AT59" i="5"/>
  <c r="AT60" i="5"/>
  <c r="AT61" i="5"/>
  <c r="AT62" i="5"/>
  <c r="AT63" i="5"/>
  <c r="AT64" i="5"/>
  <c r="AT65" i="5"/>
  <c r="AT66" i="5"/>
  <c r="AT67" i="5"/>
  <c r="AT68" i="5"/>
  <c r="AT69" i="5"/>
  <c r="AT70" i="5"/>
  <c r="AT71" i="5"/>
  <c r="AT72" i="5"/>
  <c r="AT73" i="5"/>
  <c r="AT74" i="5"/>
  <c r="AT75" i="5"/>
  <c r="AT76" i="5"/>
  <c r="AT77" i="5"/>
  <c r="AT78" i="5"/>
  <c r="AT79" i="5"/>
  <c r="AT80" i="5"/>
  <c r="AT81" i="5"/>
  <c r="AT82" i="5"/>
  <c r="AT83" i="5"/>
  <c r="AT84" i="5"/>
  <c r="AT85" i="5"/>
  <c r="AT86" i="5"/>
  <c r="AT87" i="5"/>
  <c r="AT88" i="5"/>
  <c r="AT89" i="5"/>
  <c r="AT90" i="5"/>
  <c r="AT91" i="5"/>
  <c r="AT92" i="5"/>
  <c r="AT93" i="5"/>
  <c r="AT94" i="5"/>
  <c r="AT95" i="5"/>
  <c r="AT96" i="5"/>
  <c r="AT97" i="5"/>
  <c r="AT98" i="5"/>
  <c r="AT99" i="5"/>
  <c r="AT100" i="5"/>
  <c r="AT101" i="5"/>
  <c r="AT102" i="5"/>
  <c r="AT103" i="5"/>
  <c r="AT104" i="5"/>
  <c r="AT105" i="5"/>
  <c r="AT106" i="5"/>
  <c r="AT107" i="5"/>
  <c r="AT108" i="5"/>
  <c r="AT109" i="5"/>
  <c r="AT110" i="5"/>
  <c r="AT111" i="5"/>
  <c r="AT112" i="5"/>
  <c r="AT113" i="5"/>
  <c r="AT114" i="5"/>
  <c r="AT115" i="5"/>
  <c r="AT116" i="5"/>
  <c r="AT117" i="5"/>
  <c r="AT118" i="5"/>
  <c r="AT119" i="5"/>
  <c r="AT120" i="5"/>
  <c r="AT121" i="5"/>
  <c r="AT122" i="5"/>
  <c r="AT123" i="5"/>
  <c r="AT124" i="5"/>
  <c r="AT125" i="5"/>
  <c r="AT126" i="5"/>
  <c r="AT127" i="5"/>
  <c r="AT128" i="5"/>
  <c r="AT129" i="5"/>
  <c r="AT130" i="5"/>
  <c r="AT131" i="5"/>
  <c r="AT132" i="5"/>
  <c r="AT133" i="5"/>
  <c r="AT134" i="5"/>
  <c r="AT135" i="5"/>
  <c r="AT136" i="5"/>
  <c r="AT137" i="5"/>
  <c r="AT138" i="5"/>
  <c r="AT139" i="5"/>
  <c r="AT140" i="5"/>
  <c r="AT141" i="5"/>
  <c r="AT142" i="5"/>
  <c r="AT143" i="5"/>
  <c r="AT144" i="5"/>
  <c r="AT145" i="5"/>
  <c r="AT146" i="5"/>
  <c r="AT147" i="5"/>
  <c r="AT148" i="5"/>
  <c r="AT149" i="5"/>
  <c r="AT150" i="5"/>
  <c r="AT151" i="5"/>
  <c r="AT152" i="5"/>
  <c r="AT153" i="5"/>
  <c r="AT154" i="5"/>
  <c r="AT155" i="5"/>
  <c r="AT156" i="5"/>
  <c r="AT157" i="5"/>
  <c r="AT158" i="5"/>
  <c r="AT159" i="5"/>
  <c r="AT160" i="5"/>
  <c r="AT161" i="5"/>
  <c r="AT162" i="5"/>
  <c r="AT163" i="5"/>
  <c r="AT164" i="5"/>
  <c r="AT165" i="5"/>
  <c r="AT166" i="5"/>
  <c r="AT167" i="5"/>
  <c r="AT168" i="5"/>
  <c r="AT169" i="5"/>
  <c r="AT170" i="5"/>
  <c r="AT171" i="5"/>
  <c r="AT172" i="5"/>
  <c r="AT173" i="5"/>
  <c r="AT174" i="5"/>
  <c r="AT175" i="5"/>
  <c r="AT176" i="5"/>
  <c r="AT177" i="5"/>
  <c r="AT178" i="5"/>
  <c r="AT179" i="5"/>
  <c r="AT180" i="5"/>
  <c r="AT181" i="5"/>
  <c r="AT182" i="5"/>
  <c r="AT183" i="5"/>
  <c r="AT184" i="5"/>
  <c r="AT185" i="5"/>
  <c r="AT186" i="5"/>
  <c r="AT187" i="5"/>
  <c r="AT188" i="5"/>
  <c r="AT189" i="5"/>
  <c r="AT190" i="5"/>
  <c r="AT191" i="5"/>
  <c r="AT192" i="5"/>
  <c r="AT193" i="5"/>
  <c r="AT194" i="5"/>
  <c r="AT195" i="5"/>
  <c r="AT196" i="5"/>
  <c r="AT197" i="5"/>
  <c r="AT198" i="5"/>
  <c r="AT199" i="5"/>
  <c r="AT200" i="5"/>
  <c r="AT201" i="5"/>
  <c r="AT202" i="5"/>
  <c r="AT203" i="5"/>
  <c r="AT204" i="5"/>
  <c r="AT205" i="5"/>
  <c r="AT206" i="5"/>
  <c r="AT207" i="5"/>
  <c r="AT208" i="5"/>
  <c r="AT209" i="5"/>
  <c r="AT210" i="5"/>
  <c r="AT211" i="5"/>
  <c r="AT212" i="5"/>
  <c r="AT213" i="5"/>
  <c r="AT214" i="5"/>
  <c r="AT215" i="5"/>
  <c r="AT216" i="5"/>
  <c r="AT217" i="5"/>
  <c r="AT218" i="5"/>
  <c r="AT219" i="5"/>
  <c r="AT220" i="5"/>
  <c r="AT221" i="5"/>
  <c r="AT222" i="5"/>
  <c r="AT223" i="5"/>
  <c r="AT224" i="5"/>
  <c r="AT225" i="5"/>
  <c r="AT226" i="5"/>
  <c r="C55" i="3"/>
  <c r="AV85" i="5"/>
  <c r="E55" i="3"/>
  <c r="AV86" i="5"/>
  <c r="C54" i="3"/>
  <c r="AV31" i="5"/>
  <c r="AV84" i="5"/>
  <c r="E54" i="3"/>
  <c r="AV90" i="5"/>
  <c r="AV102" i="5"/>
  <c r="AV105" i="5"/>
  <c r="AV110" i="5"/>
  <c r="AV87" i="5"/>
  <c r="AV88" i="5"/>
  <c r="AV89" i="5"/>
  <c r="AV91" i="5"/>
  <c r="AV92" i="5"/>
  <c r="AV93" i="5"/>
  <c r="AV94" i="5"/>
  <c r="AV95" i="5"/>
  <c r="AV96" i="5"/>
  <c r="AV97" i="5"/>
  <c r="AV98" i="5"/>
  <c r="AV99" i="5"/>
  <c r="AV100" i="5"/>
  <c r="AV101" i="5"/>
  <c r="AV103" i="5"/>
  <c r="AV104" i="5"/>
  <c r="AV106" i="5"/>
  <c r="AV107" i="5"/>
  <c r="AV108" i="5"/>
  <c r="AV109" i="5"/>
  <c r="AV111" i="5"/>
  <c r="AV112" i="5"/>
  <c r="AV113" i="5"/>
  <c r="AV114" i="5"/>
  <c r="AV115" i="5"/>
  <c r="AV116" i="5"/>
  <c r="AV117" i="5"/>
  <c r="AV118" i="5"/>
  <c r="AV119" i="5"/>
  <c r="AV120" i="5"/>
  <c r="AV121" i="5"/>
  <c r="AV122" i="5"/>
  <c r="AV123" i="5"/>
  <c r="AV124" i="5"/>
  <c r="AV125" i="5"/>
  <c r="AV126" i="5"/>
  <c r="AV127" i="5"/>
  <c r="AV128" i="5"/>
  <c r="AV129" i="5"/>
  <c r="AV130" i="5"/>
  <c r="AV131" i="5"/>
  <c r="AV132" i="5"/>
  <c r="AV133" i="5"/>
  <c r="AV134" i="5"/>
  <c r="AV135" i="5"/>
  <c r="AV136" i="5"/>
  <c r="AV137" i="5"/>
  <c r="AV138" i="5"/>
  <c r="AV139" i="5"/>
  <c r="AV140" i="5"/>
  <c r="AV141" i="5"/>
  <c r="AV142" i="5"/>
  <c r="AV143" i="5"/>
  <c r="AV144" i="5"/>
  <c r="AV145" i="5"/>
  <c r="AV146" i="5"/>
  <c r="AV147" i="5"/>
  <c r="AV148" i="5"/>
  <c r="AV149" i="5"/>
  <c r="AV150" i="5"/>
  <c r="AV152" i="5"/>
  <c r="AV153" i="5"/>
  <c r="AV154" i="5"/>
  <c r="AV155" i="5"/>
  <c r="AV156" i="5"/>
  <c r="C53" i="3"/>
  <c r="AV46" i="5"/>
  <c r="AV60" i="5"/>
  <c r="AV71" i="5"/>
  <c r="AV72" i="5"/>
  <c r="E53" i="3"/>
  <c r="C52" i="3"/>
  <c r="AV27" i="5"/>
  <c r="AV30" i="5"/>
  <c r="AV33" i="5"/>
  <c r="AV28" i="5"/>
  <c r="AV29" i="5"/>
  <c r="AV32" i="5"/>
  <c r="AV34" i="5"/>
  <c r="AV35" i="5"/>
  <c r="AV36" i="5"/>
  <c r="AV37" i="5"/>
  <c r="AV38" i="5"/>
  <c r="AV39" i="5"/>
  <c r="AV40" i="5"/>
  <c r="AV41" i="5"/>
  <c r="AV42" i="5"/>
  <c r="AV43" i="5"/>
  <c r="AV44" i="5"/>
  <c r="AV45" i="5"/>
  <c r="AV47" i="5"/>
  <c r="AV48" i="5"/>
  <c r="AV49" i="5"/>
  <c r="AV50" i="5"/>
  <c r="AV51" i="5"/>
  <c r="AV52" i="5"/>
  <c r="AV53" i="5"/>
  <c r="AV54" i="5"/>
  <c r="AV55" i="5"/>
  <c r="AV56" i="5"/>
  <c r="AV57" i="5"/>
  <c r="AV58" i="5"/>
  <c r="AV59" i="5"/>
  <c r="AV61" i="5"/>
  <c r="AV62" i="5"/>
  <c r="AV63" i="5"/>
  <c r="AV64" i="5"/>
  <c r="AV65" i="5"/>
  <c r="AV66" i="5"/>
  <c r="AV67" i="5"/>
  <c r="AV68" i="5"/>
  <c r="AV69" i="5"/>
  <c r="AV70" i="5"/>
  <c r="AV73" i="5"/>
  <c r="AV74" i="5"/>
  <c r="AV75" i="5"/>
  <c r="AV76" i="5"/>
  <c r="AV77" i="5"/>
  <c r="AV78" i="5"/>
  <c r="AV79" i="5"/>
  <c r="AV80" i="5"/>
  <c r="AV81" i="5"/>
  <c r="AV82" i="5"/>
  <c r="AV83" i="5"/>
  <c r="AV157" i="5"/>
  <c r="AV158" i="5"/>
  <c r="AV159" i="5"/>
  <c r="AV160" i="5"/>
  <c r="AV161" i="5"/>
  <c r="AV162" i="5"/>
  <c r="AV163" i="5"/>
  <c r="AV164" i="5"/>
  <c r="E52" i="3"/>
  <c r="C51" i="3"/>
  <c r="E51" i="3"/>
  <c r="C50" i="3"/>
  <c r="E50" i="3"/>
  <c r="C49" i="3"/>
  <c r="E49" i="3"/>
  <c r="C48" i="3"/>
  <c r="E48" i="3"/>
  <c r="C47" i="3"/>
  <c r="E47" i="3"/>
  <c r="AT227" i="5"/>
  <c r="AT228" i="5"/>
  <c r="AT229" i="5"/>
  <c r="AT230" i="5"/>
  <c r="AT231" i="5"/>
  <c r="AT232" i="5"/>
  <c r="AT233" i="5"/>
  <c r="AT234" i="5"/>
  <c r="AT235" i="5"/>
  <c r="AT236" i="5"/>
  <c r="AT237" i="5"/>
  <c r="AT238" i="5"/>
  <c r="AT239" i="5"/>
  <c r="AT240" i="5"/>
  <c r="AT241" i="5"/>
  <c r="AT242" i="5"/>
  <c r="AT243" i="5"/>
  <c r="AT244" i="5"/>
  <c r="AT245" i="5"/>
  <c r="AT246" i="5"/>
  <c r="AT247" i="5"/>
  <c r="AT248" i="5"/>
  <c r="AT249" i="5"/>
  <c r="AT250" i="5"/>
  <c r="AT251" i="5"/>
  <c r="AT252" i="5"/>
  <c r="AT253" i="5"/>
  <c r="AT254" i="5"/>
  <c r="AT255" i="5"/>
  <c r="AT256" i="5"/>
  <c r="AT257" i="5"/>
  <c r="AT258" i="5"/>
  <c r="AT259" i="5"/>
  <c r="AT260" i="5"/>
  <c r="AT261" i="5"/>
  <c r="AT262" i="5"/>
  <c r="AT263" i="5"/>
  <c r="AT264" i="5"/>
  <c r="AT265" i="5"/>
  <c r="AT266" i="5"/>
  <c r="AT267" i="5"/>
  <c r="AT268" i="5"/>
  <c r="AT269" i="5"/>
  <c r="AT270" i="5"/>
  <c r="AT271" i="5"/>
  <c r="AT272" i="5"/>
  <c r="AT273" i="5"/>
  <c r="AT274" i="5"/>
  <c r="AT275" i="5"/>
  <c r="AT276" i="5"/>
  <c r="AT277" i="5"/>
  <c r="AT278" i="5"/>
  <c r="AT279" i="5"/>
  <c r="AT280" i="5"/>
  <c r="AT281" i="5"/>
  <c r="AT282" i="5"/>
  <c r="AT283" i="5"/>
  <c r="AT284" i="5"/>
  <c r="AT285" i="5"/>
  <c r="AT286" i="5"/>
  <c r="AT287" i="5"/>
  <c r="AT288" i="5"/>
  <c r="AT289" i="5"/>
  <c r="AT290" i="5"/>
  <c r="AT291" i="5"/>
  <c r="AT292" i="5"/>
  <c r="AT293" i="5"/>
  <c r="AT294" i="5"/>
  <c r="AT295" i="5"/>
  <c r="AT296" i="5"/>
  <c r="AT297" i="5"/>
  <c r="AT298" i="5"/>
  <c r="AT299" i="5"/>
  <c r="AT300" i="5"/>
  <c r="AT301" i="5"/>
  <c r="AT302" i="5"/>
  <c r="AT303" i="5"/>
  <c r="AT304" i="5"/>
  <c r="AT305" i="5"/>
  <c r="AT306" i="5"/>
  <c r="AT307" i="5"/>
  <c r="AT308" i="5"/>
  <c r="AT309" i="5"/>
  <c r="AT310" i="5"/>
  <c r="AT311" i="5"/>
  <c r="AT312" i="5"/>
  <c r="AT313" i="5"/>
  <c r="AT314" i="5"/>
  <c r="AT315" i="5"/>
  <c r="AT316" i="5"/>
  <c r="AT317" i="5"/>
  <c r="AT318" i="5"/>
  <c r="AT319" i="5"/>
  <c r="AT320" i="5"/>
  <c r="AT321" i="5"/>
  <c r="AT322" i="5"/>
  <c r="AT323" i="5"/>
  <c r="AT324" i="5"/>
  <c r="AT325" i="5"/>
  <c r="AT326" i="5"/>
  <c r="AT327" i="5"/>
  <c r="AT328" i="5"/>
  <c r="AT329" i="5"/>
  <c r="AT330" i="5"/>
  <c r="AT331" i="5"/>
  <c r="AT332" i="5"/>
  <c r="AT333" i="5"/>
  <c r="AT334" i="5"/>
  <c r="AT335" i="5"/>
  <c r="AT336" i="5"/>
  <c r="AT337" i="5"/>
  <c r="AT338" i="5"/>
  <c r="AT339" i="5"/>
  <c r="AT340" i="5"/>
  <c r="AT341" i="5"/>
  <c r="AT342" i="5"/>
  <c r="AT343" i="5"/>
  <c r="AT344" i="5"/>
  <c r="AT345" i="5"/>
  <c r="AT346" i="5"/>
  <c r="AT347" i="5"/>
  <c r="AT348" i="5"/>
  <c r="AT349" i="5"/>
  <c r="AT350" i="5"/>
  <c r="AT351" i="5"/>
  <c r="AT352" i="5"/>
  <c r="AT353" i="5"/>
  <c r="AT354" i="5"/>
  <c r="AT355" i="5"/>
  <c r="AT356" i="5"/>
  <c r="AT357" i="5"/>
  <c r="AT358" i="5"/>
  <c r="AT359" i="5"/>
  <c r="AT360" i="5"/>
  <c r="AT361" i="5"/>
  <c r="AT362" i="5"/>
  <c r="AT363" i="5"/>
  <c r="AT364" i="5"/>
  <c r="AT365" i="5"/>
  <c r="AT366" i="5"/>
  <c r="AT367" i="5"/>
  <c r="AT368" i="5"/>
  <c r="AT369" i="5"/>
  <c r="AT370" i="5"/>
  <c r="AT371" i="5"/>
  <c r="AT372" i="5"/>
  <c r="AT373" i="5"/>
  <c r="AT374" i="5"/>
  <c r="AT375" i="5"/>
  <c r="AT376" i="5"/>
  <c r="AT377" i="5"/>
  <c r="AT378" i="5"/>
  <c r="AT379" i="5"/>
  <c r="AT380" i="5"/>
  <c r="AT381" i="5"/>
  <c r="AT382" i="5"/>
  <c r="AT383" i="5"/>
  <c r="AT384" i="5"/>
  <c r="AT385" i="5"/>
  <c r="AT386" i="5"/>
  <c r="AT387" i="5"/>
  <c r="AT388" i="5"/>
  <c r="AT389" i="5"/>
  <c r="AT390" i="5"/>
  <c r="AT391" i="5"/>
  <c r="AT392" i="5"/>
  <c r="AT393" i="5"/>
  <c r="AT394" i="5"/>
  <c r="AT395" i="5"/>
  <c r="AT396" i="5"/>
  <c r="AT397" i="5"/>
  <c r="AT398" i="5"/>
  <c r="AT399" i="5"/>
  <c r="AT400" i="5"/>
  <c r="AT401" i="5"/>
  <c r="AT402" i="5"/>
  <c r="AT403" i="5"/>
  <c r="AT404" i="5"/>
  <c r="AT405" i="5"/>
  <c r="AT406" i="5"/>
  <c r="AT407" i="5"/>
  <c r="AT408" i="5"/>
  <c r="AT409" i="5"/>
  <c r="AT410" i="5"/>
  <c r="AT411" i="5"/>
  <c r="AT412" i="5"/>
  <c r="AT413" i="5"/>
  <c r="AT414" i="5"/>
  <c r="AT415" i="5"/>
  <c r="AT416" i="5"/>
  <c r="AT417" i="5"/>
  <c r="AT418" i="5"/>
  <c r="AT419" i="5"/>
  <c r="AT420" i="5"/>
  <c r="AT421" i="5"/>
  <c r="AT422" i="5"/>
  <c r="AT423" i="5"/>
  <c r="AT424" i="5"/>
  <c r="AT425" i="5"/>
  <c r="AT426" i="5"/>
  <c r="AT427" i="5"/>
  <c r="AT428" i="5"/>
  <c r="AT429" i="5"/>
  <c r="AT430" i="5"/>
  <c r="AT431" i="5"/>
  <c r="AT432" i="5"/>
  <c r="AT433" i="5"/>
  <c r="AT434" i="5"/>
  <c r="AT435" i="5"/>
  <c r="AT436" i="5"/>
  <c r="AT437" i="5"/>
  <c r="AT438" i="5"/>
  <c r="AT439" i="5"/>
  <c r="AT440" i="5"/>
  <c r="AT441" i="5"/>
  <c r="AT442" i="5"/>
  <c r="AT443" i="5"/>
  <c r="AT444" i="5"/>
  <c r="AT445" i="5"/>
  <c r="AT446" i="5"/>
  <c r="AT447" i="5"/>
  <c r="AT448" i="5"/>
  <c r="AT449" i="5"/>
  <c r="AT450" i="5"/>
  <c r="AT451" i="5"/>
  <c r="AT452" i="5"/>
  <c r="AT453" i="5"/>
  <c r="AT454" i="5"/>
  <c r="AT455" i="5"/>
  <c r="AT456" i="5"/>
  <c r="AT457" i="5"/>
  <c r="AT458" i="5"/>
  <c r="AT459" i="5"/>
  <c r="AT460" i="5"/>
  <c r="AT461" i="5"/>
  <c r="AT462" i="5"/>
  <c r="AT463" i="5"/>
  <c r="AT464" i="5"/>
  <c r="AT465" i="5"/>
  <c r="AT466" i="5"/>
  <c r="AT467" i="5"/>
  <c r="AT468" i="5"/>
  <c r="AT469" i="5"/>
  <c r="AT470" i="5"/>
  <c r="AT471" i="5"/>
  <c r="AT472" i="5"/>
  <c r="AT473" i="5"/>
  <c r="AT474" i="5"/>
  <c r="AT475" i="5"/>
  <c r="AT476" i="5"/>
  <c r="AT477" i="5"/>
  <c r="AT478" i="5"/>
  <c r="AT479" i="5"/>
  <c r="AT480" i="5"/>
  <c r="AT481" i="5"/>
  <c r="AT482" i="5"/>
  <c r="AT483" i="5"/>
  <c r="AT484" i="5"/>
  <c r="AT485" i="5"/>
  <c r="AT486" i="5"/>
  <c r="AT487" i="5"/>
  <c r="AT488" i="5"/>
  <c r="AT489" i="5"/>
  <c r="AT490" i="5"/>
  <c r="AT491" i="5"/>
  <c r="AT492" i="5"/>
  <c r="AT493" i="5"/>
  <c r="AT494" i="5"/>
  <c r="AT495" i="5"/>
  <c r="AT496" i="5"/>
  <c r="AT497" i="5"/>
  <c r="AT498" i="5"/>
  <c r="AT499" i="5"/>
  <c r="AT500" i="5"/>
  <c r="AT501" i="5"/>
  <c r="AT502" i="5"/>
  <c r="AT503" i="5"/>
  <c r="AT504" i="5"/>
  <c r="AT505" i="5"/>
  <c r="AT506" i="5"/>
  <c r="AT507" i="5"/>
  <c r="AT508" i="5"/>
  <c r="AS27" i="5"/>
  <c r="AS28" i="5"/>
  <c r="AS29" i="5"/>
  <c r="AS30" i="5"/>
  <c r="AS31" i="5"/>
  <c r="AS32" i="5"/>
  <c r="AS33" i="5"/>
  <c r="AS34" i="5"/>
  <c r="AS35" i="5"/>
  <c r="AS36" i="5"/>
  <c r="AS37" i="5"/>
  <c r="AS38" i="5"/>
  <c r="AS39" i="5"/>
  <c r="AS40" i="5"/>
  <c r="AS41" i="5"/>
  <c r="AS42" i="5"/>
  <c r="AS43" i="5"/>
  <c r="AS44" i="5"/>
  <c r="AS45" i="5"/>
  <c r="AS46" i="5"/>
  <c r="AS47" i="5"/>
  <c r="AS48" i="5"/>
  <c r="AS49" i="5"/>
  <c r="AS50" i="5"/>
  <c r="AS51" i="5"/>
  <c r="AS52" i="5"/>
  <c r="AS53" i="5"/>
  <c r="AS54" i="5"/>
  <c r="AS55" i="5"/>
  <c r="AS56" i="5"/>
  <c r="AS57" i="5"/>
  <c r="AS58" i="5"/>
  <c r="AS59" i="5"/>
  <c r="AS60" i="5"/>
  <c r="AS61" i="5"/>
  <c r="AS62" i="5"/>
  <c r="AS63" i="5"/>
  <c r="AS64" i="5"/>
  <c r="AS65" i="5"/>
  <c r="AS66" i="5"/>
  <c r="AS67" i="5"/>
  <c r="AS68" i="5"/>
  <c r="AS69" i="5"/>
  <c r="AS70" i="5"/>
  <c r="AS71" i="5"/>
  <c r="AS72" i="5"/>
  <c r="AS73" i="5"/>
  <c r="AS74" i="5"/>
  <c r="AS75" i="5"/>
  <c r="AS76" i="5"/>
  <c r="AS77" i="5"/>
  <c r="AS78" i="5"/>
  <c r="AS79" i="5"/>
  <c r="AS80" i="5"/>
  <c r="AS81" i="5"/>
  <c r="AS82" i="5"/>
  <c r="AS83" i="5"/>
  <c r="AS84" i="5"/>
  <c r="AS85" i="5"/>
  <c r="AS86" i="5"/>
  <c r="AS87" i="5"/>
  <c r="AS88" i="5"/>
  <c r="AS89" i="5"/>
  <c r="AS90" i="5"/>
  <c r="AS91" i="5"/>
  <c r="AS92" i="5"/>
  <c r="AS93" i="5"/>
  <c r="AS94" i="5"/>
  <c r="AS95" i="5"/>
  <c r="AS96" i="5"/>
  <c r="AS97" i="5"/>
  <c r="AS98" i="5"/>
  <c r="AS99" i="5"/>
  <c r="AS100" i="5"/>
  <c r="AS101" i="5"/>
  <c r="AS102" i="5"/>
  <c r="AS103" i="5"/>
  <c r="AS104" i="5"/>
  <c r="AS105" i="5"/>
  <c r="AS106" i="5"/>
  <c r="AS107" i="5"/>
  <c r="AS108" i="5"/>
  <c r="AS109" i="5"/>
  <c r="AS110" i="5"/>
  <c r="AS111" i="5"/>
  <c r="AS112" i="5"/>
  <c r="AS113" i="5"/>
  <c r="AS114" i="5"/>
  <c r="AS115" i="5"/>
  <c r="AS116" i="5"/>
  <c r="AS117" i="5"/>
  <c r="AS118" i="5"/>
  <c r="AS119" i="5"/>
  <c r="AS120" i="5"/>
  <c r="AS121" i="5"/>
  <c r="AS122" i="5"/>
  <c r="AS123" i="5"/>
  <c r="AS124" i="5"/>
  <c r="AS125" i="5"/>
  <c r="AS126" i="5"/>
  <c r="AS127" i="5"/>
  <c r="AS128" i="5"/>
  <c r="AS129" i="5"/>
  <c r="AS130" i="5"/>
  <c r="AS131" i="5"/>
  <c r="AS132" i="5"/>
  <c r="AS133" i="5"/>
  <c r="AS134" i="5"/>
  <c r="AS135" i="5"/>
  <c r="AS136" i="5"/>
  <c r="AS137" i="5"/>
  <c r="AS138" i="5"/>
  <c r="AS139" i="5"/>
  <c r="AS140" i="5"/>
  <c r="AS141" i="5"/>
  <c r="AS142" i="5"/>
  <c r="AS143" i="5"/>
  <c r="AS144" i="5"/>
  <c r="AS145" i="5"/>
  <c r="AS146" i="5"/>
  <c r="AS147" i="5"/>
  <c r="AS148" i="5"/>
  <c r="AS149" i="5"/>
  <c r="AS150" i="5"/>
  <c r="AS151" i="5"/>
  <c r="AS152" i="5"/>
  <c r="AS153" i="5"/>
  <c r="AS154" i="5"/>
  <c r="AS155" i="5"/>
  <c r="AS156" i="5"/>
  <c r="AS157" i="5"/>
  <c r="AS158" i="5"/>
  <c r="AS159" i="5"/>
  <c r="AS160" i="5"/>
  <c r="AS161" i="5"/>
  <c r="AS162" i="5"/>
  <c r="AS163" i="5"/>
  <c r="AS164" i="5"/>
  <c r="AS165" i="5"/>
  <c r="AS166" i="5"/>
  <c r="AS167" i="5"/>
  <c r="AS168" i="5"/>
  <c r="AS169" i="5"/>
  <c r="AS170" i="5"/>
  <c r="AS171" i="5"/>
  <c r="AS172" i="5"/>
  <c r="AS173" i="5"/>
  <c r="AS174" i="5"/>
  <c r="AS175" i="5"/>
  <c r="AS176" i="5"/>
  <c r="AS177" i="5"/>
  <c r="AS178" i="5"/>
  <c r="AS179" i="5"/>
  <c r="AS180" i="5"/>
  <c r="AS181" i="5"/>
  <c r="AS182" i="5"/>
  <c r="AS183" i="5"/>
  <c r="AS184" i="5"/>
  <c r="AS185" i="5"/>
  <c r="AS186" i="5"/>
  <c r="AS187" i="5"/>
  <c r="AS188" i="5"/>
  <c r="AS189" i="5"/>
  <c r="AS190" i="5"/>
  <c r="AS191" i="5"/>
  <c r="AS192" i="5"/>
  <c r="AS193" i="5"/>
  <c r="AS194" i="5"/>
  <c r="AS195" i="5"/>
  <c r="AS196" i="5"/>
  <c r="AS197" i="5"/>
  <c r="AS198" i="5"/>
  <c r="AS199" i="5"/>
  <c r="AS200" i="5"/>
  <c r="AS201" i="5"/>
  <c r="AS202" i="5"/>
  <c r="AS203" i="5"/>
  <c r="AS204" i="5"/>
  <c r="AS205" i="5"/>
  <c r="AS206" i="5"/>
  <c r="AS207" i="5"/>
  <c r="AS208" i="5"/>
  <c r="AS209" i="5"/>
  <c r="AS210" i="5"/>
  <c r="AS211" i="5"/>
  <c r="AS212" i="5"/>
  <c r="AS213" i="5"/>
  <c r="AS214" i="5"/>
  <c r="AS215" i="5"/>
  <c r="AS216" i="5"/>
  <c r="AS217" i="5"/>
  <c r="AS218" i="5"/>
  <c r="AS219" i="5"/>
  <c r="AS220" i="5"/>
  <c r="AS221" i="5"/>
  <c r="AS222" i="5"/>
  <c r="AS223" i="5"/>
  <c r="AS224" i="5"/>
  <c r="AS225" i="5"/>
  <c r="AS226" i="5"/>
  <c r="AS227" i="5"/>
  <c r="AS228" i="5"/>
  <c r="AS229" i="5"/>
  <c r="AS230" i="5"/>
  <c r="AS231" i="5"/>
  <c r="AS232" i="5"/>
  <c r="AS233" i="5"/>
  <c r="AS234" i="5"/>
  <c r="AS235" i="5"/>
  <c r="AS236" i="5"/>
  <c r="AS237" i="5"/>
  <c r="AS238" i="5"/>
  <c r="AS239" i="5"/>
  <c r="AS240" i="5"/>
  <c r="AS241" i="5"/>
  <c r="AS242" i="5"/>
  <c r="AS243" i="5"/>
  <c r="AS244" i="5"/>
  <c r="AS245" i="5"/>
  <c r="AS246" i="5"/>
  <c r="AS247" i="5"/>
  <c r="AS248" i="5"/>
  <c r="AS249" i="5"/>
  <c r="AS250" i="5"/>
  <c r="AS251" i="5"/>
  <c r="AS252" i="5"/>
  <c r="AS253" i="5"/>
  <c r="AS254" i="5"/>
  <c r="AS255" i="5"/>
  <c r="AS256" i="5"/>
  <c r="AS257" i="5"/>
  <c r="AS258" i="5"/>
  <c r="AS259" i="5"/>
  <c r="AS260" i="5"/>
  <c r="AS261" i="5"/>
  <c r="AS262" i="5"/>
  <c r="AS263" i="5"/>
  <c r="AS264" i="5"/>
  <c r="AS265" i="5"/>
  <c r="AS266" i="5"/>
  <c r="AS267" i="5"/>
  <c r="AS268" i="5"/>
  <c r="AS269" i="5"/>
  <c r="AS270" i="5"/>
  <c r="AS271" i="5"/>
  <c r="AS272" i="5"/>
  <c r="AS273" i="5"/>
  <c r="AS274" i="5"/>
  <c r="AS275" i="5"/>
  <c r="AS276" i="5"/>
  <c r="AS277" i="5"/>
  <c r="AS278" i="5"/>
  <c r="AS279" i="5"/>
  <c r="AS280" i="5"/>
  <c r="AS281" i="5"/>
  <c r="AS282" i="5"/>
  <c r="AS283" i="5"/>
  <c r="AS284" i="5"/>
  <c r="AS285" i="5"/>
  <c r="AS286" i="5"/>
  <c r="AS287" i="5"/>
  <c r="AS288" i="5"/>
  <c r="AS289" i="5"/>
  <c r="AS290" i="5"/>
  <c r="AS291" i="5"/>
  <c r="AS292" i="5"/>
  <c r="AS293" i="5"/>
  <c r="AS294" i="5"/>
  <c r="AS295" i="5"/>
  <c r="AS296" i="5"/>
  <c r="AS297" i="5"/>
  <c r="AS298" i="5"/>
  <c r="AS299" i="5"/>
  <c r="AS300" i="5"/>
  <c r="AS301" i="5"/>
  <c r="AS302" i="5"/>
  <c r="AS303" i="5"/>
  <c r="AS304" i="5"/>
  <c r="AS305" i="5"/>
  <c r="AS306" i="5"/>
  <c r="AS307" i="5"/>
  <c r="AS308" i="5"/>
  <c r="AS309" i="5"/>
  <c r="AS310" i="5"/>
  <c r="AS311" i="5"/>
  <c r="AS312" i="5"/>
  <c r="AS313" i="5"/>
  <c r="AS314" i="5"/>
  <c r="AS315" i="5"/>
  <c r="AS316" i="5"/>
  <c r="AS317" i="5"/>
  <c r="AS318" i="5"/>
  <c r="AS319" i="5"/>
  <c r="AS320" i="5"/>
  <c r="AS321" i="5"/>
  <c r="AS322" i="5"/>
  <c r="AS323" i="5"/>
  <c r="AS324" i="5"/>
  <c r="AS325" i="5"/>
  <c r="AS326" i="5"/>
  <c r="AS327" i="5"/>
  <c r="AS328" i="5"/>
  <c r="AS329" i="5"/>
  <c r="AS330" i="5"/>
  <c r="AS331" i="5"/>
  <c r="AS332" i="5"/>
  <c r="AS333" i="5"/>
  <c r="AS334" i="5"/>
  <c r="AS335" i="5"/>
  <c r="AS336" i="5"/>
  <c r="AS337" i="5"/>
  <c r="AS338" i="5"/>
  <c r="AS339" i="5"/>
  <c r="AS340" i="5"/>
  <c r="AS341" i="5"/>
  <c r="AS342" i="5"/>
  <c r="AS343" i="5"/>
  <c r="AS344" i="5"/>
  <c r="AS345" i="5"/>
  <c r="AS346" i="5"/>
  <c r="AS347" i="5"/>
  <c r="AS348" i="5"/>
  <c r="AS349" i="5"/>
  <c r="AS350" i="5"/>
  <c r="AS351" i="5"/>
  <c r="AS352" i="5"/>
  <c r="AS353" i="5"/>
  <c r="AS354" i="5"/>
  <c r="AS355" i="5"/>
  <c r="AS356" i="5"/>
  <c r="AS357" i="5"/>
  <c r="AS358" i="5"/>
  <c r="AS359" i="5"/>
  <c r="AS360" i="5"/>
  <c r="AS361" i="5"/>
  <c r="AS362" i="5"/>
  <c r="AS363" i="5"/>
  <c r="AS364" i="5"/>
  <c r="AS365" i="5"/>
  <c r="AS366" i="5"/>
  <c r="AS367" i="5"/>
  <c r="AS368" i="5"/>
  <c r="AS369" i="5"/>
  <c r="AS370" i="5"/>
  <c r="AS371" i="5"/>
  <c r="AS372" i="5"/>
  <c r="AS373" i="5"/>
  <c r="AS374" i="5"/>
  <c r="AS375" i="5"/>
  <c r="AS376" i="5"/>
  <c r="AS377" i="5"/>
  <c r="AS378" i="5"/>
  <c r="AS379" i="5"/>
  <c r="AS380" i="5"/>
  <c r="AS381" i="5"/>
  <c r="AS382" i="5"/>
  <c r="AS383" i="5"/>
  <c r="AS384" i="5"/>
  <c r="AS385" i="5"/>
  <c r="AS386" i="5"/>
  <c r="AS387" i="5"/>
  <c r="AS388" i="5"/>
  <c r="AS389" i="5"/>
  <c r="AS390" i="5"/>
  <c r="AS391" i="5"/>
  <c r="AS392" i="5"/>
  <c r="AS393" i="5"/>
  <c r="AS394" i="5"/>
  <c r="AS395" i="5"/>
  <c r="AS396" i="5"/>
  <c r="AS397" i="5"/>
  <c r="AS398" i="5"/>
  <c r="AS399" i="5"/>
  <c r="AS400" i="5"/>
  <c r="AS401" i="5"/>
  <c r="AS402" i="5"/>
  <c r="AS403" i="5"/>
  <c r="AS404" i="5"/>
  <c r="AS405" i="5"/>
  <c r="AS406" i="5"/>
  <c r="AS407" i="5"/>
  <c r="AS408" i="5"/>
  <c r="AS409" i="5"/>
  <c r="AS410" i="5"/>
  <c r="AS411" i="5"/>
  <c r="AS412" i="5"/>
  <c r="AS413" i="5"/>
  <c r="AS414" i="5"/>
  <c r="AS415" i="5"/>
  <c r="AS416" i="5"/>
  <c r="AS417" i="5"/>
  <c r="AS418" i="5"/>
  <c r="AS419" i="5"/>
  <c r="AS420" i="5"/>
  <c r="AS421" i="5"/>
  <c r="AS422" i="5"/>
  <c r="AS423" i="5"/>
  <c r="AS424" i="5"/>
  <c r="AS425" i="5"/>
  <c r="AS426" i="5"/>
  <c r="AS427" i="5"/>
  <c r="AS428" i="5"/>
  <c r="AS429" i="5"/>
  <c r="AS430" i="5"/>
  <c r="AS431" i="5"/>
  <c r="AS432" i="5"/>
  <c r="AS433" i="5"/>
  <c r="AS434" i="5"/>
  <c r="AS435" i="5"/>
  <c r="AS436" i="5"/>
  <c r="AS437" i="5"/>
  <c r="AS438" i="5"/>
  <c r="AS439" i="5"/>
  <c r="AS440" i="5"/>
  <c r="AS441" i="5"/>
  <c r="AS442" i="5"/>
  <c r="AS443" i="5"/>
  <c r="AS444" i="5"/>
  <c r="AS445" i="5"/>
  <c r="AS446" i="5"/>
  <c r="AS447" i="5"/>
  <c r="AS448" i="5"/>
  <c r="AS449" i="5"/>
  <c r="AS450" i="5"/>
  <c r="AS451" i="5"/>
  <c r="AS452" i="5"/>
  <c r="AS453" i="5"/>
  <c r="AS454" i="5"/>
  <c r="AS455" i="5"/>
  <c r="AS456" i="5"/>
  <c r="AS457" i="5"/>
  <c r="AS458" i="5"/>
  <c r="AS459" i="5"/>
  <c r="AS460" i="5"/>
  <c r="AS461" i="5"/>
  <c r="AS462" i="5"/>
  <c r="AS463" i="5"/>
  <c r="AS464" i="5"/>
  <c r="AS465" i="5"/>
  <c r="AS466" i="5"/>
  <c r="AS467" i="5"/>
  <c r="AS468" i="5"/>
  <c r="AS469" i="5"/>
  <c r="AS470" i="5"/>
  <c r="AS471" i="5"/>
  <c r="AS472" i="5"/>
  <c r="AS473" i="5"/>
  <c r="AS474" i="5"/>
  <c r="AS475" i="5"/>
  <c r="AS476" i="5"/>
  <c r="AS477" i="5"/>
  <c r="AS478" i="5"/>
  <c r="AS479" i="5"/>
  <c r="AS480" i="5"/>
  <c r="AS481" i="5"/>
  <c r="AS482" i="5"/>
  <c r="AS483" i="5"/>
  <c r="AS484" i="5"/>
  <c r="AS485" i="5"/>
  <c r="AS486" i="5"/>
  <c r="AS487" i="5"/>
  <c r="AS488" i="5"/>
  <c r="AS489" i="5"/>
  <c r="AS490" i="5"/>
  <c r="AS491" i="5"/>
  <c r="AS492" i="5"/>
  <c r="AS493" i="5"/>
  <c r="AS494" i="5"/>
  <c r="AS495" i="5"/>
  <c r="AS496" i="5"/>
  <c r="AS497" i="5"/>
  <c r="AS498" i="5"/>
  <c r="AS499" i="5"/>
  <c r="AS500" i="5"/>
  <c r="AS501" i="5"/>
  <c r="AS502" i="5"/>
  <c r="AS503" i="5"/>
  <c r="AS504" i="5"/>
  <c r="AS505" i="5"/>
  <c r="AS506" i="5"/>
  <c r="AS507" i="5"/>
  <c r="AS508" i="5"/>
  <c r="AR27" i="5"/>
  <c r="AR28" i="5"/>
  <c r="AR29" i="5"/>
  <c r="AR30" i="5"/>
  <c r="AR31" i="5"/>
  <c r="AR32" i="5"/>
  <c r="AR33" i="5"/>
  <c r="AR34" i="5"/>
  <c r="AR35" i="5"/>
  <c r="AR36" i="5"/>
  <c r="AR37" i="5"/>
  <c r="AR38" i="5"/>
  <c r="AR39" i="5"/>
  <c r="AR40" i="5"/>
  <c r="AR41" i="5"/>
  <c r="AR42" i="5"/>
  <c r="AR43" i="5"/>
  <c r="AR44" i="5"/>
  <c r="AR45" i="5"/>
  <c r="AR46" i="5"/>
  <c r="AR47" i="5"/>
  <c r="AR48" i="5"/>
  <c r="AR49" i="5"/>
  <c r="AR50" i="5"/>
  <c r="AR51" i="5"/>
  <c r="AR52" i="5"/>
  <c r="AR53" i="5"/>
  <c r="AR54" i="5"/>
  <c r="AR55" i="5"/>
  <c r="AR56" i="5"/>
  <c r="AR57" i="5"/>
  <c r="AR58" i="5"/>
  <c r="AR59" i="5"/>
  <c r="AR60" i="5"/>
  <c r="AR61" i="5"/>
  <c r="AR62" i="5"/>
  <c r="AR63" i="5"/>
  <c r="AR64" i="5"/>
  <c r="AR65" i="5"/>
  <c r="AR66" i="5"/>
  <c r="AR67" i="5"/>
  <c r="AR68" i="5"/>
  <c r="AR69" i="5"/>
  <c r="AR70" i="5"/>
  <c r="AR71" i="5"/>
  <c r="AR72" i="5"/>
  <c r="AR73" i="5"/>
  <c r="AR74" i="5"/>
  <c r="AR75" i="5"/>
  <c r="AR76" i="5"/>
  <c r="AR77" i="5"/>
  <c r="AR78" i="5"/>
  <c r="AR79" i="5"/>
  <c r="AR80" i="5"/>
  <c r="AR81" i="5"/>
  <c r="AR82" i="5"/>
  <c r="AR83" i="5"/>
  <c r="AR84" i="5"/>
  <c r="AR85" i="5"/>
  <c r="AR86" i="5"/>
  <c r="AR87" i="5"/>
  <c r="AR88" i="5"/>
  <c r="AR89" i="5"/>
  <c r="AR90" i="5"/>
  <c r="AR91" i="5"/>
  <c r="AR92" i="5"/>
  <c r="AR93" i="5"/>
  <c r="AR94" i="5"/>
  <c r="AR95" i="5"/>
  <c r="AR96" i="5"/>
  <c r="AR97" i="5"/>
  <c r="AR98" i="5"/>
  <c r="AR99" i="5"/>
  <c r="AR100" i="5"/>
  <c r="AR101" i="5"/>
  <c r="AR102" i="5"/>
  <c r="AR103" i="5"/>
  <c r="AR104" i="5"/>
  <c r="AR105" i="5"/>
  <c r="AR106" i="5"/>
  <c r="AR107" i="5"/>
  <c r="AR108" i="5"/>
  <c r="AR109" i="5"/>
  <c r="AR110" i="5"/>
  <c r="AR111" i="5"/>
  <c r="AR112" i="5"/>
  <c r="AR113" i="5"/>
  <c r="AR114" i="5"/>
  <c r="AR115" i="5"/>
  <c r="AR116" i="5"/>
  <c r="AR117" i="5"/>
  <c r="AR118" i="5"/>
  <c r="AR119" i="5"/>
  <c r="AR120" i="5"/>
  <c r="AR121" i="5"/>
  <c r="AR122" i="5"/>
  <c r="AR123" i="5"/>
  <c r="AR124" i="5"/>
  <c r="AR125" i="5"/>
  <c r="AR126" i="5"/>
  <c r="AR127" i="5"/>
  <c r="AR128" i="5"/>
  <c r="AR129" i="5"/>
  <c r="AR130" i="5"/>
  <c r="AR131" i="5"/>
  <c r="AR132" i="5"/>
  <c r="AR133" i="5"/>
  <c r="AR134" i="5"/>
  <c r="AR135" i="5"/>
  <c r="AR136" i="5"/>
  <c r="AR137" i="5"/>
  <c r="AR138" i="5"/>
  <c r="AR139" i="5"/>
  <c r="AR140" i="5"/>
  <c r="AR141" i="5"/>
  <c r="AR142" i="5"/>
  <c r="AR143" i="5"/>
  <c r="AR144" i="5"/>
  <c r="AR145" i="5"/>
  <c r="AR146" i="5"/>
  <c r="AR147" i="5"/>
  <c r="AR148" i="5"/>
  <c r="AR149" i="5"/>
  <c r="AR150" i="5"/>
  <c r="AR151" i="5"/>
  <c r="AR152" i="5"/>
  <c r="AR153" i="5"/>
  <c r="AR154" i="5"/>
  <c r="AR155" i="5"/>
  <c r="AR156" i="5"/>
  <c r="AR157" i="5"/>
  <c r="AR158" i="5"/>
  <c r="AR159" i="5"/>
  <c r="AR160" i="5"/>
  <c r="AR161" i="5"/>
  <c r="AR162" i="5"/>
  <c r="AR163" i="5"/>
  <c r="AR164" i="5"/>
  <c r="AR165" i="5"/>
  <c r="AR166" i="5"/>
  <c r="AR167" i="5"/>
  <c r="AR168" i="5"/>
  <c r="AR169" i="5"/>
  <c r="AR170" i="5"/>
  <c r="AR171" i="5"/>
  <c r="AR172" i="5"/>
  <c r="AR173" i="5"/>
  <c r="AR174" i="5"/>
  <c r="AR175" i="5"/>
  <c r="AR176" i="5"/>
  <c r="AR177" i="5"/>
  <c r="AR178" i="5"/>
  <c r="AR179" i="5"/>
  <c r="AR180" i="5"/>
  <c r="AR181" i="5"/>
  <c r="AR182" i="5"/>
  <c r="AR183" i="5"/>
  <c r="AR184" i="5"/>
  <c r="AR185" i="5"/>
  <c r="AR186" i="5"/>
  <c r="AR187" i="5"/>
  <c r="AR188" i="5"/>
  <c r="AR189" i="5"/>
  <c r="AR190" i="5"/>
  <c r="AR191" i="5"/>
  <c r="AR192" i="5"/>
  <c r="AR193" i="5"/>
  <c r="AR194" i="5"/>
  <c r="AR195" i="5"/>
  <c r="AR196" i="5"/>
  <c r="AR197" i="5"/>
  <c r="AR198" i="5"/>
  <c r="AR199" i="5"/>
  <c r="AR200" i="5"/>
  <c r="AR201" i="5"/>
  <c r="AR202" i="5"/>
  <c r="AR203" i="5"/>
  <c r="AR204" i="5"/>
  <c r="AR205" i="5"/>
  <c r="AR206" i="5"/>
  <c r="AR207" i="5"/>
  <c r="AR208" i="5"/>
  <c r="AR209" i="5"/>
  <c r="AR210" i="5"/>
  <c r="AR211" i="5"/>
  <c r="AR212" i="5"/>
  <c r="AR213" i="5"/>
  <c r="AR214" i="5"/>
  <c r="AR215" i="5"/>
  <c r="AR216" i="5"/>
  <c r="AR217" i="5"/>
  <c r="AR218" i="5"/>
  <c r="AR219" i="5"/>
  <c r="AR220" i="5"/>
  <c r="AR221" i="5"/>
  <c r="AR222" i="5"/>
  <c r="AR223" i="5"/>
  <c r="AR224" i="5"/>
  <c r="AR225" i="5"/>
  <c r="AR226" i="5"/>
  <c r="AR227" i="5"/>
  <c r="AR228" i="5"/>
  <c r="AR229" i="5"/>
  <c r="AR230" i="5"/>
  <c r="AR231" i="5"/>
  <c r="AR232" i="5"/>
  <c r="AR233" i="5"/>
  <c r="AR234" i="5"/>
  <c r="AR235" i="5"/>
  <c r="AR236" i="5"/>
  <c r="AR237" i="5"/>
  <c r="AR238" i="5"/>
  <c r="AR239" i="5"/>
  <c r="AR240" i="5"/>
  <c r="AR241" i="5"/>
  <c r="AR242" i="5"/>
  <c r="AR243" i="5"/>
  <c r="AR244" i="5"/>
  <c r="AR245" i="5"/>
  <c r="AR246" i="5"/>
  <c r="AR247" i="5"/>
  <c r="AR248" i="5"/>
  <c r="AR249" i="5"/>
  <c r="AR250" i="5"/>
  <c r="AR251" i="5"/>
  <c r="AR252" i="5"/>
  <c r="AR253" i="5"/>
  <c r="AR254" i="5"/>
  <c r="AR255" i="5"/>
  <c r="AR256" i="5"/>
  <c r="AR257" i="5"/>
  <c r="AR258" i="5"/>
  <c r="AR259" i="5"/>
  <c r="AR260" i="5"/>
  <c r="AR261" i="5"/>
  <c r="AR262" i="5"/>
  <c r="AR263" i="5"/>
  <c r="AR264" i="5"/>
  <c r="AR265" i="5"/>
  <c r="AR266" i="5"/>
  <c r="AR267" i="5"/>
  <c r="AR268" i="5"/>
  <c r="AR269" i="5"/>
  <c r="AR270" i="5"/>
  <c r="AR271" i="5"/>
  <c r="AR272" i="5"/>
  <c r="AR273" i="5"/>
  <c r="AR274" i="5"/>
  <c r="AR275" i="5"/>
  <c r="AR276" i="5"/>
  <c r="AR277" i="5"/>
  <c r="AR278" i="5"/>
  <c r="AR279" i="5"/>
  <c r="AR280" i="5"/>
  <c r="AR281" i="5"/>
  <c r="AR282" i="5"/>
  <c r="AR283" i="5"/>
  <c r="AR284" i="5"/>
  <c r="AR285" i="5"/>
  <c r="AR286" i="5"/>
  <c r="AR287" i="5"/>
  <c r="AR288" i="5"/>
  <c r="AR289" i="5"/>
  <c r="AR290" i="5"/>
  <c r="AR291" i="5"/>
  <c r="AR292" i="5"/>
  <c r="AR293" i="5"/>
  <c r="AR294" i="5"/>
  <c r="AR295" i="5"/>
  <c r="AR296" i="5"/>
  <c r="AR297" i="5"/>
  <c r="AR298" i="5"/>
  <c r="AR299" i="5"/>
  <c r="AR300" i="5"/>
  <c r="AR301" i="5"/>
  <c r="AR302" i="5"/>
  <c r="AR303" i="5"/>
  <c r="AR304" i="5"/>
  <c r="AR305" i="5"/>
  <c r="AR306" i="5"/>
  <c r="AR307" i="5"/>
  <c r="AR308" i="5"/>
  <c r="AR309" i="5"/>
  <c r="AR310" i="5"/>
  <c r="AR311" i="5"/>
  <c r="AR312" i="5"/>
  <c r="AR313" i="5"/>
  <c r="AR314" i="5"/>
  <c r="AR315" i="5"/>
  <c r="AR316" i="5"/>
  <c r="AR317" i="5"/>
  <c r="AR318" i="5"/>
  <c r="AR319" i="5"/>
  <c r="AR320" i="5"/>
  <c r="AR321" i="5"/>
  <c r="AR322" i="5"/>
  <c r="AR323" i="5"/>
  <c r="AR324" i="5"/>
  <c r="AR325" i="5"/>
  <c r="AR326" i="5"/>
  <c r="AR327" i="5"/>
  <c r="AR328" i="5"/>
  <c r="AR329" i="5"/>
  <c r="AR330" i="5"/>
  <c r="AR331" i="5"/>
  <c r="AR332" i="5"/>
  <c r="AR333" i="5"/>
  <c r="AR334" i="5"/>
  <c r="AR335" i="5"/>
  <c r="AR336" i="5"/>
  <c r="AR337" i="5"/>
  <c r="AR338" i="5"/>
  <c r="AR339" i="5"/>
  <c r="AR340" i="5"/>
  <c r="AR341" i="5"/>
  <c r="AR342" i="5"/>
  <c r="AR343" i="5"/>
  <c r="AR344" i="5"/>
  <c r="AR345" i="5"/>
  <c r="AR346" i="5"/>
  <c r="AR347" i="5"/>
  <c r="AR348" i="5"/>
  <c r="AR349" i="5"/>
  <c r="AR350" i="5"/>
  <c r="AR351" i="5"/>
  <c r="AR352" i="5"/>
  <c r="AR353" i="5"/>
  <c r="AR354" i="5"/>
  <c r="AR355" i="5"/>
  <c r="AR356" i="5"/>
  <c r="AR357" i="5"/>
  <c r="AR358" i="5"/>
  <c r="AR359" i="5"/>
  <c r="AR360" i="5"/>
  <c r="AR361" i="5"/>
  <c r="AR362" i="5"/>
  <c r="AR363" i="5"/>
  <c r="AR364" i="5"/>
  <c r="AR365" i="5"/>
  <c r="AR366" i="5"/>
  <c r="AR367" i="5"/>
  <c r="AR368" i="5"/>
  <c r="AR369" i="5"/>
  <c r="AR370" i="5"/>
  <c r="AR371" i="5"/>
  <c r="AR372" i="5"/>
  <c r="AR373" i="5"/>
  <c r="AR374" i="5"/>
  <c r="AR375" i="5"/>
  <c r="AR376" i="5"/>
  <c r="AR377" i="5"/>
  <c r="AR378" i="5"/>
  <c r="AR379" i="5"/>
  <c r="AR380" i="5"/>
  <c r="AR381" i="5"/>
  <c r="AR382" i="5"/>
  <c r="AR383" i="5"/>
  <c r="AR384" i="5"/>
  <c r="AR385" i="5"/>
  <c r="AR386" i="5"/>
  <c r="AR387" i="5"/>
  <c r="AR388" i="5"/>
  <c r="AR389" i="5"/>
  <c r="AR390" i="5"/>
  <c r="AR391" i="5"/>
  <c r="AR392" i="5"/>
  <c r="AR393" i="5"/>
  <c r="AR394" i="5"/>
  <c r="AR395" i="5"/>
  <c r="AR396" i="5"/>
  <c r="AR397" i="5"/>
  <c r="AR398" i="5"/>
  <c r="AR399" i="5"/>
  <c r="AR400" i="5"/>
  <c r="AR401" i="5"/>
  <c r="AR402" i="5"/>
  <c r="AR403" i="5"/>
  <c r="AR404" i="5"/>
  <c r="AR405" i="5"/>
  <c r="AR406" i="5"/>
  <c r="AR407" i="5"/>
  <c r="AR408" i="5"/>
  <c r="AR409" i="5"/>
  <c r="AR410" i="5"/>
  <c r="AR411" i="5"/>
  <c r="AR412" i="5"/>
  <c r="AR413" i="5"/>
  <c r="AR414" i="5"/>
  <c r="AR415" i="5"/>
  <c r="AR416" i="5"/>
  <c r="AR417" i="5"/>
  <c r="AR418" i="5"/>
  <c r="AR419" i="5"/>
  <c r="AR420" i="5"/>
  <c r="AR421" i="5"/>
  <c r="AR422" i="5"/>
  <c r="AR423" i="5"/>
  <c r="AR424" i="5"/>
  <c r="AR425" i="5"/>
  <c r="AR426" i="5"/>
  <c r="AR427" i="5"/>
  <c r="AR428" i="5"/>
  <c r="AR429" i="5"/>
  <c r="AR430" i="5"/>
  <c r="AR431" i="5"/>
  <c r="AR432" i="5"/>
  <c r="AR433" i="5"/>
  <c r="AR434" i="5"/>
  <c r="AR435" i="5"/>
  <c r="AR436" i="5"/>
  <c r="AR437" i="5"/>
  <c r="AR438" i="5"/>
  <c r="AR439" i="5"/>
  <c r="AR440" i="5"/>
  <c r="AR441" i="5"/>
  <c r="AR442" i="5"/>
  <c r="AR443" i="5"/>
  <c r="AR444" i="5"/>
  <c r="AR445" i="5"/>
  <c r="AR446" i="5"/>
  <c r="AR447" i="5"/>
  <c r="AR448" i="5"/>
  <c r="AR449" i="5"/>
  <c r="AR450" i="5"/>
  <c r="AR451" i="5"/>
  <c r="AR452" i="5"/>
  <c r="AR453" i="5"/>
  <c r="AR454" i="5"/>
  <c r="AR455" i="5"/>
  <c r="AR456" i="5"/>
  <c r="AR457" i="5"/>
  <c r="AR458" i="5"/>
  <c r="AR459" i="5"/>
  <c r="AR460" i="5"/>
  <c r="AR461" i="5"/>
  <c r="AR462" i="5"/>
  <c r="AR463" i="5"/>
  <c r="AR464" i="5"/>
  <c r="AR465" i="5"/>
  <c r="AR466" i="5"/>
  <c r="AR467" i="5"/>
  <c r="AR468" i="5"/>
  <c r="AR469" i="5"/>
  <c r="AR470" i="5"/>
  <c r="AR471" i="5"/>
  <c r="AR472" i="5"/>
  <c r="AR473" i="5"/>
  <c r="AR474" i="5"/>
  <c r="AR475" i="5"/>
  <c r="AR476" i="5"/>
  <c r="AR477" i="5"/>
  <c r="AR478" i="5"/>
  <c r="AR479" i="5"/>
  <c r="AR480" i="5"/>
  <c r="AR481" i="5"/>
  <c r="AR482" i="5"/>
  <c r="AR483" i="5"/>
  <c r="AR484" i="5"/>
  <c r="AR485" i="5"/>
  <c r="AR486" i="5"/>
  <c r="AR487" i="5"/>
  <c r="AR488" i="5"/>
  <c r="AR489" i="5"/>
  <c r="AR490" i="5"/>
  <c r="AR491" i="5"/>
  <c r="AR492" i="5"/>
  <c r="AR493" i="5"/>
  <c r="AR494" i="5"/>
  <c r="AR495" i="5"/>
  <c r="AR496" i="5"/>
  <c r="AR497" i="5"/>
  <c r="AR498" i="5"/>
  <c r="AR499" i="5"/>
  <c r="AR500" i="5"/>
  <c r="AR501" i="5"/>
  <c r="AR502" i="5"/>
  <c r="AR503" i="5"/>
  <c r="AR504" i="5"/>
  <c r="AR505" i="5"/>
  <c r="AR506" i="5"/>
  <c r="AR507" i="5"/>
  <c r="AR508" i="5"/>
  <c r="AS26" i="5"/>
  <c r="AR26" i="5"/>
  <c r="AV165" i="5"/>
  <c r="AV166" i="5"/>
  <c r="AV167" i="5"/>
  <c r="AV168" i="5"/>
  <c r="AV169" i="5"/>
  <c r="AV170" i="5"/>
  <c r="AV171" i="5"/>
  <c r="AV172" i="5"/>
  <c r="AV173" i="5"/>
  <c r="AV174" i="5"/>
  <c r="AV175" i="5"/>
  <c r="AV176" i="5"/>
  <c r="AV177" i="5"/>
  <c r="AV178" i="5"/>
  <c r="AV179" i="5"/>
  <c r="AV180" i="5"/>
  <c r="AV181" i="5"/>
  <c r="AV182" i="5"/>
  <c r="AV183" i="5"/>
  <c r="AV184" i="5"/>
  <c r="AV185" i="5"/>
  <c r="AV186" i="5"/>
  <c r="AV187" i="5"/>
  <c r="AV188" i="5"/>
  <c r="AV189" i="5"/>
  <c r="AV190" i="5"/>
  <c r="AV191" i="5"/>
  <c r="AV192" i="5"/>
  <c r="AV193" i="5"/>
  <c r="AV194" i="5"/>
  <c r="AV195" i="5"/>
  <c r="AV196" i="5"/>
  <c r="AV197" i="5"/>
  <c r="AV198" i="5"/>
  <c r="AV199" i="5"/>
  <c r="AV200" i="5"/>
  <c r="AV201" i="5"/>
  <c r="AV202" i="5"/>
  <c r="AV203" i="5"/>
  <c r="AV204" i="5"/>
  <c r="AV205" i="5"/>
  <c r="AV206" i="5"/>
  <c r="AV207" i="5"/>
  <c r="AV208" i="5"/>
  <c r="AV209" i="5"/>
  <c r="AV210" i="5"/>
  <c r="AV211" i="5"/>
  <c r="AV212" i="5"/>
  <c r="AV213" i="5"/>
  <c r="AV214" i="5"/>
  <c r="AV215" i="5"/>
  <c r="AV216" i="5"/>
  <c r="AV217" i="5"/>
  <c r="AV218" i="5"/>
  <c r="AV219" i="5"/>
  <c r="AV220" i="5"/>
  <c r="AV221" i="5"/>
  <c r="AV222" i="5"/>
  <c r="AV223" i="5"/>
  <c r="AV224" i="5"/>
  <c r="AV225" i="5"/>
  <c r="AV226" i="5"/>
  <c r="AV227" i="5"/>
  <c r="AV228" i="5"/>
  <c r="AV229" i="5"/>
  <c r="AV230" i="5"/>
  <c r="AV231" i="5"/>
  <c r="AV232" i="5"/>
  <c r="AV233" i="5"/>
  <c r="AV234" i="5"/>
  <c r="AV235" i="5"/>
  <c r="AV236" i="5"/>
  <c r="AV237" i="5"/>
  <c r="AV238" i="5"/>
  <c r="AV239" i="5"/>
  <c r="AV240" i="5"/>
  <c r="AV241" i="5"/>
  <c r="AV242" i="5"/>
  <c r="AV243" i="5"/>
  <c r="AV244" i="5"/>
  <c r="AV245" i="5"/>
  <c r="AV246" i="5"/>
  <c r="AV247" i="5"/>
  <c r="AV248" i="5"/>
  <c r="AV249" i="5"/>
  <c r="AV250" i="5"/>
  <c r="AV251" i="5"/>
  <c r="AV252" i="5"/>
  <c r="AV253" i="5"/>
  <c r="AV254" i="5"/>
  <c r="AV255" i="5"/>
  <c r="AV256" i="5"/>
  <c r="AV257" i="5"/>
  <c r="AV258" i="5"/>
  <c r="AV259" i="5"/>
  <c r="AV260" i="5"/>
  <c r="AV261" i="5"/>
  <c r="AV262" i="5"/>
  <c r="AV263" i="5"/>
  <c r="AV264" i="5"/>
  <c r="AV265" i="5"/>
  <c r="AV266" i="5"/>
  <c r="AV267" i="5"/>
  <c r="AV268" i="5"/>
  <c r="AV269" i="5"/>
  <c r="AV270" i="5"/>
  <c r="AV271" i="5"/>
  <c r="AV272" i="5"/>
  <c r="AV273" i="5"/>
  <c r="AV274" i="5"/>
  <c r="AV275" i="5"/>
  <c r="AV276" i="5"/>
  <c r="AV277" i="5"/>
  <c r="AV278" i="5"/>
  <c r="AV279" i="5"/>
  <c r="AV280" i="5"/>
  <c r="AV281" i="5"/>
  <c r="AV282" i="5"/>
  <c r="AV283" i="5"/>
  <c r="AV284" i="5"/>
  <c r="AV285" i="5"/>
  <c r="AV286" i="5"/>
  <c r="AV287" i="5"/>
  <c r="AV288" i="5"/>
  <c r="AV289" i="5"/>
  <c r="AV290" i="5"/>
  <c r="AV291" i="5"/>
  <c r="AV292" i="5"/>
  <c r="AV293" i="5"/>
  <c r="AV294" i="5"/>
  <c r="AV295" i="5"/>
  <c r="AV296" i="5"/>
  <c r="AV297" i="5"/>
  <c r="AV298" i="5"/>
  <c r="AV299" i="5"/>
  <c r="AV300" i="5"/>
  <c r="AV301" i="5"/>
  <c r="AV302" i="5"/>
  <c r="AV303" i="5"/>
  <c r="AV304" i="5"/>
  <c r="AV305" i="5"/>
  <c r="AV306" i="5"/>
  <c r="AV307" i="5"/>
  <c r="AV308" i="5"/>
  <c r="AV309" i="5"/>
  <c r="AV310" i="5"/>
  <c r="AV311" i="5"/>
  <c r="AV312" i="5"/>
  <c r="AV313" i="5"/>
  <c r="AV314" i="5"/>
  <c r="AV315" i="5"/>
  <c r="AV316" i="5"/>
  <c r="AV317" i="5"/>
  <c r="AV318" i="5"/>
  <c r="AV319" i="5"/>
  <c r="AV320" i="5"/>
  <c r="AV321" i="5"/>
  <c r="AV322" i="5"/>
  <c r="AV323" i="5"/>
  <c r="AV324" i="5"/>
  <c r="AV325" i="5"/>
  <c r="AV326" i="5"/>
  <c r="AV327" i="5"/>
  <c r="AV328" i="5"/>
  <c r="AV329" i="5"/>
  <c r="AV330" i="5"/>
  <c r="AV331" i="5"/>
  <c r="AV332" i="5"/>
  <c r="AV333" i="5"/>
  <c r="AV334" i="5"/>
  <c r="AV335" i="5"/>
  <c r="AV336" i="5"/>
  <c r="AV337" i="5"/>
  <c r="AV338" i="5"/>
  <c r="AV339" i="5"/>
  <c r="AV340" i="5"/>
  <c r="AV341" i="5"/>
  <c r="AV342" i="5"/>
  <c r="AV343" i="5"/>
  <c r="AV344" i="5"/>
  <c r="AV345" i="5"/>
  <c r="AV346" i="5"/>
  <c r="AV347" i="5"/>
  <c r="AV348" i="5"/>
  <c r="AV349" i="5"/>
  <c r="AV350" i="5"/>
  <c r="AV351" i="5"/>
  <c r="AV352" i="5"/>
  <c r="AV353" i="5"/>
  <c r="AV354" i="5"/>
  <c r="AV355" i="5"/>
  <c r="AV356" i="5"/>
  <c r="AV357" i="5"/>
  <c r="AV358" i="5"/>
  <c r="AV359" i="5"/>
  <c r="AV360" i="5"/>
  <c r="AV361" i="5"/>
  <c r="AV362" i="5"/>
  <c r="AV363" i="5"/>
  <c r="AV364" i="5"/>
  <c r="AV365" i="5"/>
  <c r="AV366" i="5"/>
  <c r="AV367" i="5"/>
  <c r="AV368" i="5"/>
  <c r="AV369" i="5"/>
  <c r="AV370" i="5"/>
  <c r="AV371" i="5"/>
  <c r="AV372" i="5"/>
  <c r="AV373" i="5"/>
  <c r="AV374" i="5"/>
  <c r="AV375" i="5"/>
  <c r="AV376" i="5"/>
  <c r="AV377" i="5"/>
  <c r="AV378" i="5"/>
  <c r="AV379" i="5"/>
  <c r="AV380" i="5"/>
  <c r="AV381" i="5"/>
  <c r="AV382" i="5"/>
  <c r="AV383" i="5"/>
  <c r="AV384" i="5"/>
  <c r="AV385" i="5"/>
  <c r="AV386" i="5"/>
  <c r="AV387" i="5"/>
  <c r="AV388" i="5"/>
  <c r="AV389" i="5"/>
  <c r="AV390" i="5"/>
  <c r="AV391" i="5"/>
  <c r="AV392" i="5"/>
  <c r="AV393" i="5"/>
  <c r="AV394" i="5"/>
  <c r="AV395" i="5"/>
  <c r="AV396" i="5"/>
  <c r="AV397" i="5"/>
  <c r="AV398" i="5"/>
  <c r="AV399" i="5"/>
  <c r="AV400" i="5"/>
  <c r="AV401" i="5"/>
  <c r="AV402" i="5"/>
  <c r="AV403" i="5"/>
  <c r="AV404" i="5"/>
  <c r="AV405" i="5"/>
  <c r="AV406" i="5"/>
  <c r="AV407" i="5"/>
  <c r="AV408" i="5"/>
  <c r="AV409" i="5"/>
  <c r="AV410" i="5"/>
  <c r="AV411" i="5"/>
  <c r="AV412" i="5"/>
  <c r="AV413" i="5"/>
  <c r="AV414" i="5"/>
  <c r="AV415" i="5"/>
  <c r="AV416" i="5"/>
  <c r="AV417" i="5"/>
  <c r="AV418" i="5"/>
  <c r="AV419" i="5"/>
  <c r="AV420" i="5"/>
  <c r="AV421" i="5"/>
  <c r="AV422" i="5"/>
  <c r="AV423" i="5"/>
  <c r="AV424" i="5"/>
  <c r="AV425" i="5"/>
  <c r="AV426" i="5"/>
  <c r="AV427" i="5"/>
  <c r="AV428" i="5"/>
  <c r="AV429" i="5"/>
  <c r="AV430" i="5"/>
  <c r="AV431" i="5"/>
  <c r="AV432" i="5"/>
  <c r="AV433" i="5"/>
  <c r="AV434" i="5"/>
  <c r="AV435" i="5"/>
  <c r="AV436" i="5"/>
  <c r="AV437" i="5"/>
  <c r="AV438" i="5"/>
  <c r="AV439" i="5"/>
  <c r="AV440" i="5"/>
  <c r="AV441" i="5"/>
  <c r="AV442" i="5"/>
  <c r="AV443" i="5"/>
  <c r="AV444" i="5"/>
  <c r="AV445" i="5"/>
  <c r="AV446" i="5"/>
  <c r="AV447" i="5"/>
  <c r="AV448" i="5"/>
  <c r="AV449" i="5"/>
  <c r="AV450" i="5"/>
  <c r="AV451" i="5"/>
  <c r="AV452" i="5"/>
  <c r="AV453" i="5"/>
  <c r="AV454" i="5"/>
  <c r="AV455" i="5"/>
  <c r="AV456" i="5"/>
  <c r="AV457" i="5"/>
  <c r="AV458" i="5"/>
  <c r="AV459" i="5"/>
  <c r="AV460" i="5"/>
  <c r="AV461" i="5"/>
  <c r="AV462" i="5"/>
  <c r="AV463" i="5"/>
  <c r="AV464" i="5"/>
  <c r="AV465" i="5"/>
  <c r="AV466" i="5"/>
  <c r="AV467" i="5"/>
  <c r="AV468" i="5"/>
  <c r="AV469" i="5"/>
  <c r="AV470" i="5"/>
  <c r="AV471" i="5"/>
  <c r="AV472" i="5"/>
  <c r="AV473" i="5"/>
  <c r="AV474" i="5"/>
  <c r="AV475" i="5"/>
  <c r="AV476" i="5"/>
  <c r="AV477" i="5"/>
  <c r="AV478" i="5"/>
  <c r="AV479" i="5"/>
  <c r="AV480" i="5"/>
  <c r="AV481" i="5"/>
  <c r="AV482" i="5"/>
  <c r="AV483" i="5"/>
  <c r="AV484" i="5"/>
  <c r="AV485" i="5"/>
  <c r="AV486" i="5"/>
  <c r="AV487" i="5"/>
  <c r="AV488" i="5"/>
  <c r="AV489" i="5"/>
  <c r="AV490" i="5"/>
  <c r="AV491" i="5"/>
  <c r="AV492" i="5"/>
  <c r="AV493" i="5"/>
  <c r="AV494" i="5"/>
  <c r="AV495" i="5"/>
  <c r="AV496" i="5"/>
  <c r="AV497" i="5"/>
  <c r="AV498" i="5"/>
  <c r="AV499" i="5"/>
  <c r="AV500" i="5"/>
  <c r="AV501" i="5"/>
  <c r="AV502" i="5"/>
  <c r="AV503" i="5"/>
  <c r="AV504" i="5"/>
  <c r="AV505" i="5"/>
  <c r="AV506" i="5"/>
  <c r="AV507" i="5"/>
  <c r="AV508" i="5"/>
  <c r="C11" i="3"/>
  <c r="AZ26" i="5"/>
  <c r="BA26" i="5"/>
  <c r="BB26" i="5"/>
  <c r="BC26" i="5"/>
  <c r="BD26" i="5"/>
  <c r="BE26" i="5"/>
  <c r="BF26" i="5"/>
  <c r="BG26" i="5"/>
  <c r="BH26" i="5"/>
  <c r="BI26" i="5"/>
  <c r="BJ26" i="5"/>
  <c r="D8" i="6"/>
  <c r="I16" i="3"/>
  <c r="I29" i="3"/>
  <c r="H16" i="3"/>
  <c r="H29" i="3"/>
  <c r="G16" i="3"/>
  <c r="G29" i="3"/>
  <c r="F16" i="3"/>
  <c r="F29" i="3"/>
  <c r="E16" i="3"/>
  <c r="E29" i="3"/>
  <c r="D16" i="3"/>
  <c r="D29" i="3"/>
  <c r="C16" i="3"/>
  <c r="C29" i="3"/>
  <c r="I15" i="3"/>
  <c r="I28" i="3"/>
  <c r="H15" i="3"/>
  <c r="H28" i="3"/>
  <c r="G15" i="3"/>
  <c r="G28" i="3"/>
  <c r="F15" i="3"/>
  <c r="F28" i="3"/>
  <c r="E15" i="3"/>
  <c r="E28" i="3"/>
  <c r="D15" i="3"/>
  <c r="D28" i="3"/>
  <c r="C15" i="3"/>
  <c r="C28" i="3"/>
  <c r="I14" i="3"/>
  <c r="I27" i="3"/>
  <c r="H14" i="3"/>
  <c r="H27" i="3"/>
  <c r="G14" i="3"/>
  <c r="G27" i="3"/>
  <c r="F14" i="3"/>
  <c r="F27" i="3"/>
  <c r="E14" i="3"/>
  <c r="E27" i="3"/>
  <c r="D14" i="3"/>
  <c r="D27" i="3"/>
  <c r="C14" i="3"/>
  <c r="C27" i="3"/>
  <c r="I13" i="3"/>
  <c r="I26" i="3"/>
  <c r="H13" i="3"/>
  <c r="H26" i="3"/>
  <c r="G13" i="3"/>
  <c r="G26" i="3"/>
  <c r="F13" i="3"/>
  <c r="F26" i="3"/>
  <c r="E13" i="3"/>
  <c r="E26" i="3"/>
  <c r="D13" i="3"/>
  <c r="D26" i="3"/>
  <c r="C13" i="3"/>
  <c r="C26" i="3"/>
  <c r="I12" i="3"/>
  <c r="I25" i="3"/>
  <c r="H12" i="3"/>
  <c r="H25" i="3"/>
  <c r="G12" i="3"/>
  <c r="G25" i="3"/>
  <c r="F12" i="3"/>
  <c r="F25" i="3"/>
  <c r="E12" i="3"/>
  <c r="E25" i="3"/>
  <c r="D12" i="3"/>
  <c r="D25" i="3"/>
  <c r="C12" i="3"/>
  <c r="C25" i="3"/>
  <c r="I11" i="3"/>
  <c r="I24" i="3"/>
  <c r="H11" i="3"/>
  <c r="H24" i="3"/>
  <c r="G11" i="3"/>
  <c r="G24" i="3"/>
  <c r="F11" i="3"/>
  <c r="F24" i="3"/>
  <c r="E11" i="3"/>
  <c r="E24" i="3"/>
  <c r="D11" i="3"/>
  <c r="D24" i="3"/>
  <c r="C24" i="3"/>
  <c r="BJ33" i="5"/>
  <c r="BI33" i="5"/>
  <c r="BH33" i="5"/>
  <c r="BG33" i="5"/>
  <c r="BF33" i="5"/>
  <c r="BE33" i="5"/>
  <c r="BD33" i="5"/>
  <c r="BC33" i="5"/>
  <c r="BB33" i="5"/>
  <c r="BA33" i="5"/>
  <c r="AZ33" i="5"/>
  <c r="BJ32" i="5"/>
  <c r="BI32" i="5"/>
  <c r="BH32" i="5"/>
  <c r="BG32" i="5"/>
  <c r="BF32" i="5"/>
  <c r="BE32" i="5"/>
  <c r="BD32" i="5"/>
  <c r="BC32" i="5"/>
  <c r="BB32" i="5"/>
  <c r="BA32" i="5"/>
  <c r="AZ32" i="5"/>
  <c r="BJ31" i="5"/>
  <c r="BI31" i="5"/>
  <c r="BH31" i="5"/>
  <c r="BG31" i="5"/>
  <c r="BF31" i="5"/>
  <c r="BE31" i="5"/>
  <c r="BD31" i="5"/>
  <c r="BC31" i="5"/>
  <c r="BB31" i="5"/>
  <c r="BA31" i="5"/>
  <c r="AZ31" i="5"/>
  <c r="BJ30" i="5"/>
  <c r="BI30" i="5"/>
  <c r="BH30" i="5"/>
  <c r="BG30" i="5"/>
  <c r="BF30" i="5"/>
  <c r="BE30" i="5"/>
  <c r="BD30" i="5"/>
  <c r="BC30" i="5"/>
  <c r="BB30" i="5"/>
  <c r="BA30" i="5"/>
  <c r="AZ30" i="5"/>
  <c r="BJ29" i="5"/>
  <c r="BI29" i="5"/>
  <c r="BH29" i="5"/>
  <c r="BG29" i="5"/>
  <c r="BF29" i="5"/>
  <c r="BE29" i="5"/>
  <c r="BD29" i="5"/>
  <c r="BC29" i="5"/>
  <c r="BB29" i="5"/>
  <c r="BA29" i="5"/>
  <c r="AZ29" i="5"/>
  <c r="BJ28" i="5"/>
  <c r="BI28" i="5"/>
  <c r="BH28" i="5"/>
  <c r="BG28" i="5"/>
  <c r="BF28" i="5"/>
  <c r="BE28" i="5"/>
  <c r="BD28" i="5"/>
  <c r="BC28" i="5"/>
  <c r="BB28" i="5"/>
  <c r="BA28" i="5"/>
  <c r="AZ28" i="5"/>
  <c r="AZ37" i="5"/>
  <c r="BA37" i="5"/>
  <c r="BB37" i="5"/>
  <c r="BC37" i="5"/>
  <c r="BD37" i="5"/>
  <c r="BE37" i="5"/>
  <c r="BF37" i="5"/>
  <c r="BG37" i="5"/>
  <c r="BH37" i="5"/>
  <c r="BI37" i="5"/>
  <c r="BJ37" i="5"/>
  <c r="B8" i="6"/>
  <c r="Z20" i="7" a="1"/>
  <c r="Z20" i="7"/>
  <c r="AC20" i="7"/>
  <c r="AB20" i="7" a="1"/>
  <c r="AB20" i="7"/>
  <c r="AA20" i="7"/>
  <c r="U20" i="7" a="1"/>
  <c r="U20" i="7"/>
  <c r="X20" i="7"/>
  <c r="W20" i="7" a="1"/>
  <c r="W20" i="7"/>
  <c r="V20" i="7"/>
  <c r="BJ36" i="5"/>
  <c r="BI36" i="5"/>
  <c r="BH36" i="5"/>
  <c r="BG36" i="5"/>
  <c r="BF36" i="5"/>
  <c r="BE36" i="5"/>
  <c r="BD36" i="5"/>
  <c r="BC36" i="5"/>
  <c r="BB36" i="5"/>
  <c r="BA36" i="5"/>
  <c r="AZ36" i="5"/>
  <c r="BJ35" i="5"/>
  <c r="BI35" i="5"/>
  <c r="BH35" i="5"/>
  <c r="BG35" i="5"/>
  <c r="BF35" i="5"/>
  <c r="BE35" i="5"/>
  <c r="BD35" i="5"/>
  <c r="BC35" i="5"/>
  <c r="BB35" i="5"/>
  <c r="BA35" i="5"/>
  <c r="AZ35" i="5"/>
  <c r="BK34" i="5"/>
  <c r="BK27" i="5"/>
  <c r="F13" i="2"/>
  <c r="F12" i="2"/>
  <c r="D13" i="2"/>
  <c r="H13" i="2"/>
  <c r="B22" i="2"/>
  <c r="D12" i="2"/>
  <c r="H12" i="2"/>
  <c r="B18" i="2"/>
  <c r="J24" i="6"/>
  <c r="K24" i="6"/>
  <c r="L24" i="6"/>
  <c r="M24" i="6"/>
  <c r="N24" i="6"/>
  <c r="C24" i="6"/>
  <c r="D24" i="6"/>
  <c r="E24" i="6"/>
  <c r="F24" i="6"/>
  <c r="G24" i="6"/>
  <c r="H24" i="6"/>
  <c r="I24" i="6"/>
  <c r="C25" i="6"/>
  <c r="D25" i="6"/>
  <c r="E25" i="6"/>
  <c r="F25" i="6"/>
  <c r="G25" i="6"/>
  <c r="H25" i="6"/>
  <c r="I25" i="6"/>
  <c r="J25" i="6"/>
  <c r="K25" i="6"/>
  <c r="L25" i="6"/>
  <c r="M25" i="6"/>
  <c r="N25" i="6"/>
  <c r="N114" i="3"/>
  <c r="N115" i="3"/>
  <c r="M114" i="3"/>
  <c r="M115" i="3"/>
  <c r="L114" i="3"/>
  <c r="L115" i="3"/>
  <c r="K114" i="3"/>
  <c r="K115" i="3"/>
  <c r="J114" i="3"/>
  <c r="J115" i="3"/>
  <c r="I114" i="3"/>
  <c r="I115" i="3"/>
  <c r="H114" i="3"/>
  <c r="H115" i="3"/>
  <c r="G114" i="3"/>
  <c r="G115" i="3"/>
  <c r="F114" i="3"/>
  <c r="F115" i="3"/>
  <c r="E114" i="3"/>
  <c r="E115" i="3"/>
  <c r="D114" i="3"/>
  <c r="D115" i="3"/>
  <c r="C114" i="3"/>
  <c r="C115" i="3"/>
  <c r="B15" i="6"/>
  <c r="D15" i="6"/>
  <c r="F15" i="6"/>
  <c r="BK36" i="5"/>
  <c r="F16" i="6"/>
  <c r="BK35" i="5"/>
  <c r="D16" i="6"/>
  <c r="BK37" i="5"/>
  <c r="B16" i="6"/>
  <c r="BK28" i="5"/>
  <c r="BK29" i="5"/>
  <c r="BK30" i="5"/>
  <c r="BK31" i="5"/>
  <c r="BK32" i="5"/>
  <c r="BK33" i="5"/>
  <c r="Z21" i="7" a="1"/>
  <c r="Z21" i="7"/>
  <c r="AC21" i="7"/>
  <c r="Z22" i="7" a="1"/>
  <c r="Z22" i="7"/>
  <c r="AC22" i="7"/>
  <c r="Z23" i="7" a="1"/>
  <c r="Z23" i="7"/>
  <c r="AC23" i="7"/>
  <c r="Z24" i="7" a="1"/>
  <c r="Z24" i="7"/>
  <c r="AC24" i="7"/>
  <c r="Z25" i="7" a="1"/>
  <c r="Z25" i="7"/>
  <c r="AC25" i="7"/>
  <c r="Z26" i="7" a="1"/>
  <c r="Z26" i="7"/>
  <c r="AC26" i="7"/>
  <c r="Z27" i="7" a="1"/>
  <c r="Z27" i="7"/>
  <c r="AC27" i="7"/>
  <c r="Z28" i="7" a="1"/>
  <c r="Z28" i="7"/>
  <c r="AC28" i="7"/>
  <c r="Z29" i="7" a="1"/>
  <c r="Z29" i="7"/>
  <c r="AC29" i="7"/>
  <c r="Z30" i="7" a="1"/>
  <c r="Z30" i="7"/>
  <c r="AC30" i="7"/>
  <c r="Z31" i="7" a="1"/>
  <c r="Z31" i="7"/>
  <c r="AC31" i="7"/>
  <c r="Z32" i="7" a="1"/>
  <c r="Z32" i="7"/>
  <c r="AC32" i="7"/>
  <c r="Z33" i="7" a="1"/>
  <c r="Z33" i="7"/>
  <c r="AC33" i="7"/>
  <c r="Z34" i="7" a="1"/>
  <c r="Z34" i="7"/>
  <c r="AC34" i="7"/>
  <c r="Z35" i="7" a="1"/>
  <c r="Z35" i="7"/>
  <c r="AC35" i="7"/>
  <c r="Z36" i="7" a="1"/>
  <c r="Z36" i="7"/>
  <c r="AC36" i="7"/>
  <c r="Z37" i="7" a="1"/>
  <c r="Z37" i="7"/>
  <c r="AC37" i="7"/>
  <c r="Z38" i="7" a="1"/>
  <c r="Z38" i="7"/>
  <c r="AC38" i="7"/>
  <c r="Z39" i="7" a="1"/>
  <c r="Z39" i="7"/>
  <c r="AC39" i="7"/>
  <c r="Z40" i="7" a="1"/>
  <c r="Z40" i="7"/>
  <c r="AC40" i="7"/>
  <c r="Z41" i="7" a="1"/>
  <c r="Z41" i="7"/>
  <c r="AC41" i="7"/>
  <c r="Z42" i="7" a="1"/>
  <c r="Z42" i="7"/>
  <c r="AC42" i="7"/>
  <c r="Z43" i="7" a="1"/>
  <c r="Z43" i="7"/>
  <c r="AC43" i="7"/>
  <c r="Z44" i="7" a="1"/>
  <c r="Z44" i="7"/>
  <c r="AC44" i="7"/>
  <c r="Z45" i="7" a="1"/>
  <c r="Z45" i="7"/>
  <c r="AC45" i="7"/>
  <c r="Z46" i="7" a="1"/>
  <c r="Z46" i="7"/>
  <c r="AC46" i="7"/>
  <c r="Z47" i="7" a="1"/>
  <c r="Z47" i="7"/>
  <c r="AC47" i="7"/>
  <c r="Z48" i="7" a="1"/>
  <c r="Z48" i="7"/>
  <c r="AC48" i="7"/>
  <c r="Z49" i="7" a="1"/>
  <c r="Z49" i="7"/>
  <c r="AC49" i="7"/>
  <c r="Z50" i="7" a="1"/>
  <c r="Z50" i="7"/>
  <c r="AC50" i="7"/>
  <c r="Z51" i="7" a="1"/>
  <c r="Z51" i="7"/>
  <c r="AC51" i="7"/>
  <c r="Z52" i="7" a="1"/>
  <c r="Z52" i="7"/>
  <c r="AC52" i="7"/>
  <c r="Z53" i="7" a="1"/>
  <c r="Z53" i="7"/>
  <c r="AC53" i="7"/>
  <c r="Z54" i="7" a="1"/>
  <c r="Z54" i="7"/>
  <c r="AC54" i="7"/>
  <c r="Z55" i="7" a="1"/>
  <c r="Z55" i="7"/>
  <c r="AC55" i="7"/>
  <c r="Z56" i="7" a="1"/>
  <c r="Z56" i="7"/>
  <c r="AC56" i="7"/>
  <c r="Z57" i="7" a="1"/>
  <c r="Z57" i="7"/>
  <c r="AC57" i="7"/>
  <c r="Z58" i="7" a="1"/>
  <c r="Z58" i="7"/>
  <c r="AC58" i="7"/>
  <c r="Z59" i="7" a="1"/>
  <c r="Z59" i="7"/>
  <c r="AC59" i="7"/>
  <c r="Z60" i="7" a="1"/>
  <c r="Z60" i="7"/>
  <c r="AC60" i="7"/>
  <c r="Z61" i="7" a="1"/>
  <c r="Z61" i="7"/>
  <c r="AC61" i="7"/>
  <c r="Z62" i="7" a="1"/>
  <c r="Z62" i="7"/>
  <c r="AC62" i="7"/>
  <c r="Z63" i="7" a="1"/>
  <c r="Z63" i="7"/>
  <c r="AC63" i="7"/>
  <c r="Z64" i="7" a="1"/>
  <c r="Z64" i="7"/>
  <c r="AC64" i="7"/>
  <c r="Z65" i="7" a="1"/>
  <c r="Z65" i="7"/>
  <c r="AC65" i="7"/>
  <c r="Z66" i="7" a="1"/>
  <c r="Z66" i="7"/>
  <c r="AC66" i="7"/>
  <c r="Z67" i="7" a="1"/>
  <c r="Z67" i="7"/>
  <c r="AC67" i="7"/>
  <c r="Z68" i="7" a="1"/>
  <c r="Z68" i="7"/>
  <c r="AC68" i="7"/>
  <c r="Z69" i="7" a="1"/>
  <c r="Z69" i="7"/>
  <c r="AC69" i="7"/>
  <c r="Z70" i="7" a="1"/>
  <c r="Z70" i="7"/>
  <c r="AC70" i="7"/>
  <c r="Z71" i="7" a="1"/>
  <c r="Z71" i="7"/>
  <c r="AC71" i="7"/>
  <c r="Z72" i="7" a="1"/>
  <c r="Z72" i="7"/>
  <c r="AC72" i="7"/>
  <c r="Z73" i="7" a="1"/>
  <c r="Z73" i="7"/>
  <c r="AC73" i="7"/>
  <c r="Z74" i="7" a="1"/>
  <c r="Z74" i="7"/>
  <c r="AC74" i="7"/>
  <c r="Z75" i="7" a="1"/>
  <c r="Z75" i="7"/>
  <c r="AC75" i="7"/>
  <c r="Z76" i="7" a="1"/>
  <c r="Z76" i="7"/>
  <c r="AC76" i="7"/>
  <c r="Z77" i="7" a="1"/>
  <c r="Z77" i="7"/>
  <c r="AC77" i="7"/>
  <c r="Z78" i="7" a="1"/>
  <c r="Z78" i="7"/>
  <c r="AC78" i="7"/>
  <c r="Z79" i="7" a="1"/>
  <c r="Z79" i="7"/>
  <c r="AC79" i="7"/>
  <c r="Z80" i="7" a="1"/>
  <c r="Z80" i="7"/>
  <c r="AC80" i="7"/>
  <c r="Z81" i="7" a="1"/>
  <c r="Z81" i="7"/>
  <c r="AC81" i="7"/>
  <c r="Z82" i="7" a="1"/>
  <c r="Z82" i="7"/>
  <c r="AC82" i="7"/>
  <c r="Z83" i="7" a="1"/>
  <c r="Z83" i="7"/>
  <c r="AC83" i="7"/>
  <c r="Z84" i="7" a="1"/>
  <c r="Z84" i="7"/>
  <c r="AC84" i="7"/>
  <c r="Z85" i="7" a="1"/>
  <c r="Z85" i="7"/>
  <c r="AC85" i="7"/>
  <c r="Z86" i="7" a="1"/>
  <c r="Z86" i="7"/>
  <c r="AC86" i="7"/>
  <c r="Z87" i="7" a="1"/>
  <c r="Z87" i="7"/>
  <c r="AC87" i="7"/>
  <c r="Z88" i="7" a="1"/>
  <c r="Z88" i="7"/>
  <c r="AC88" i="7"/>
  <c r="Z89" i="7" a="1"/>
  <c r="Z89" i="7"/>
  <c r="AC89" i="7"/>
  <c r="Z90" i="7" a="1"/>
  <c r="Z90" i="7"/>
  <c r="AC90" i="7"/>
  <c r="Z91" i="7" a="1"/>
  <c r="Z91" i="7"/>
  <c r="AC91" i="7"/>
  <c r="Z92" i="7" a="1"/>
  <c r="Z92" i="7"/>
  <c r="AC92" i="7"/>
  <c r="Z93" i="7" a="1"/>
  <c r="Z93" i="7"/>
  <c r="AC93" i="7"/>
  <c r="Z94" i="7" a="1"/>
  <c r="Z94" i="7"/>
  <c r="AC94" i="7"/>
  <c r="Z95" i="7" a="1"/>
  <c r="Z95" i="7"/>
  <c r="AC95" i="7"/>
  <c r="Z96" i="7" a="1"/>
  <c r="Z96" i="7"/>
  <c r="AC96" i="7"/>
  <c r="Z97" i="7" a="1"/>
  <c r="Z97" i="7"/>
  <c r="AC97" i="7"/>
  <c r="Z98" i="7" a="1"/>
  <c r="Z98" i="7"/>
  <c r="AC98" i="7"/>
  <c r="Z99" i="7" a="1"/>
  <c r="Z99" i="7"/>
  <c r="AC99" i="7"/>
  <c r="Z100" i="7" a="1"/>
  <c r="Z100" i="7"/>
  <c r="AC100" i="7"/>
  <c r="Z101" i="7" a="1"/>
  <c r="Z101" i="7"/>
  <c r="AC101" i="7"/>
  <c r="Z102" i="7" a="1"/>
  <c r="Z102" i="7"/>
  <c r="AC102" i="7"/>
  <c r="Z103" i="7" a="1"/>
  <c r="Z103" i="7"/>
  <c r="AC103" i="7"/>
  <c r="Z104" i="7" a="1"/>
  <c r="Z104" i="7"/>
  <c r="AC104" i="7"/>
  <c r="Z105" i="7" a="1"/>
  <c r="Z105" i="7"/>
  <c r="AC105" i="7"/>
  <c r="Z106" i="7" a="1"/>
  <c r="Z106" i="7"/>
  <c r="AC106" i="7"/>
  <c r="Z107" i="7" a="1"/>
  <c r="Z107" i="7"/>
  <c r="AC107" i="7"/>
  <c r="Z108" i="7" a="1"/>
  <c r="Z108" i="7"/>
  <c r="AC108" i="7"/>
  <c r="Z109" i="7" a="1"/>
  <c r="Z109" i="7"/>
  <c r="AC109" i="7"/>
  <c r="Z110" i="7" a="1"/>
  <c r="Z110" i="7"/>
  <c r="AC110" i="7"/>
  <c r="Z111" i="7" a="1"/>
  <c r="Z111" i="7"/>
  <c r="AC111" i="7"/>
  <c r="Z112" i="7" a="1"/>
  <c r="Z112" i="7"/>
  <c r="AC112" i="7"/>
  <c r="Z113" i="7" a="1"/>
  <c r="Z113" i="7"/>
  <c r="AC113" i="7"/>
  <c r="Z114" i="7" a="1"/>
  <c r="Z114" i="7"/>
  <c r="AC114" i="7"/>
  <c r="Z115" i="7" a="1"/>
  <c r="Z115" i="7"/>
  <c r="AC115" i="7"/>
  <c r="Z116" i="7" a="1"/>
  <c r="Z116" i="7"/>
  <c r="AC116" i="7"/>
  <c r="Z117" i="7" a="1"/>
  <c r="Z117" i="7"/>
  <c r="AC117" i="7"/>
  <c r="Z118" i="7" a="1"/>
  <c r="Z118" i="7"/>
  <c r="AC118" i="7"/>
  <c r="Z119" i="7" a="1"/>
  <c r="Z119" i="7"/>
  <c r="AC119" i="7"/>
  <c r="Z120" i="7" a="1"/>
  <c r="Z120" i="7"/>
  <c r="AC120" i="7"/>
  <c r="Z121" i="7" a="1"/>
  <c r="Z121" i="7"/>
  <c r="AC121" i="7"/>
  <c r="Z122" i="7" a="1"/>
  <c r="Z122" i="7"/>
  <c r="AC122" i="7"/>
  <c r="Z123" i="7" a="1"/>
  <c r="Z123" i="7"/>
  <c r="AC123" i="7"/>
  <c r="Z124" i="7" a="1"/>
  <c r="Z124" i="7"/>
  <c r="AC124" i="7"/>
  <c r="Z125" i="7" a="1"/>
  <c r="Z125" i="7"/>
  <c r="AC125" i="7"/>
  <c r="Z126" i="7" a="1"/>
  <c r="Z126" i="7"/>
  <c r="AC126" i="7"/>
  <c r="Z127" i="7" a="1"/>
  <c r="Z127" i="7"/>
  <c r="AC127" i="7"/>
  <c r="Z128" i="7" a="1"/>
  <c r="Z128" i="7"/>
  <c r="AC128" i="7"/>
  <c r="Z129" i="7" a="1"/>
  <c r="Z129" i="7"/>
  <c r="AC129" i="7"/>
  <c r="Z130" i="7" a="1"/>
  <c r="Z130" i="7"/>
  <c r="AC130" i="7"/>
  <c r="Z131" i="7" a="1"/>
  <c r="Z131" i="7"/>
  <c r="AC131" i="7"/>
  <c r="Z132" i="7" a="1"/>
  <c r="Z132" i="7"/>
  <c r="AC132" i="7"/>
  <c r="Z133" i="7" a="1"/>
  <c r="Z133" i="7"/>
  <c r="AC133" i="7"/>
  <c r="Z134" i="7" a="1"/>
  <c r="Z134" i="7"/>
  <c r="AC134" i="7"/>
  <c r="Z135" i="7" a="1"/>
  <c r="Z135" i="7"/>
  <c r="AC135" i="7"/>
  <c r="Z136" i="7" a="1"/>
  <c r="Z136" i="7"/>
  <c r="AC136" i="7"/>
  <c r="Z137" i="7" a="1"/>
  <c r="Z137" i="7"/>
  <c r="AC137" i="7"/>
  <c r="Z138" i="7" a="1"/>
  <c r="Z138" i="7"/>
  <c r="AC138" i="7"/>
  <c r="Z139" i="7" a="1"/>
  <c r="Z139" i="7"/>
  <c r="AC139" i="7"/>
  <c r="Z140" i="7" a="1"/>
  <c r="Z140" i="7"/>
  <c r="AC140" i="7"/>
  <c r="Z141" i="7" a="1"/>
  <c r="Z141" i="7"/>
  <c r="AC141" i="7"/>
  <c r="Z142" i="7" a="1"/>
  <c r="Z142" i="7"/>
  <c r="AC142" i="7"/>
  <c r="Z143" i="7" a="1"/>
  <c r="Z143" i="7"/>
  <c r="AC143" i="7"/>
  <c r="Z144" i="7" a="1"/>
  <c r="Z144" i="7"/>
  <c r="AC144" i="7"/>
  <c r="Z145" i="7" a="1"/>
  <c r="Z145" i="7"/>
  <c r="AC145" i="7"/>
  <c r="Z146" i="7" a="1"/>
  <c r="Z146" i="7"/>
  <c r="AC146" i="7"/>
  <c r="Z147" i="7" a="1"/>
  <c r="Z147" i="7"/>
  <c r="AC147" i="7"/>
  <c r="Z148" i="7" a="1"/>
  <c r="Z148" i="7"/>
  <c r="AC148" i="7"/>
  <c r="Z149" i="7" a="1"/>
  <c r="Z149" i="7"/>
  <c r="AC149" i="7"/>
  <c r="Z150" i="7" a="1"/>
  <c r="Z150" i="7"/>
  <c r="AC150" i="7"/>
  <c r="Z151" i="7" a="1"/>
  <c r="Z151" i="7"/>
  <c r="AC151" i="7"/>
  <c r="Z152" i="7" a="1"/>
  <c r="Z152" i="7"/>
  <c r="AC152" i="7"/>
  <c r="Z153" i="7" a="1"/>
  <c r="Z153" i="7"/>
  <c r="AC153" i="7"/>
  <c r="Z154" i="7" a="1"/>
  <c r="Z154" i="7"/>
  <c r="AC154" i="7"/>
  <c r="Z155" i="7" a="1"/>
  <c r="Z155" i="7"/>
  <c r="AC155" i="7"/>
  <c r="Z156" i="7" a="1"/>
  <c r="Z156" i="7"/>
  <c r="AC156" i="7"/>
  <c r="Z157" i="7" a="1"/>
  <c r="Z157" i="7"/>
  <c r="AC157" i="7"/>
  <c r="Z158" i="7" a="1"/>
  <c r="Z158" i="7"/>
  <c r="AC158" i="7"/>
  <c r="Z159" i="7" a="1"/>
  <c r="Z159" i="7"/>
  <c r="AC159" i="7"/>
  <c r="Z160" i="7" a="1"/>
  <c r="Z160" i="7"/>
  <c r="AC160" i="7"/>
  <c r="Z161" i="7" a="1"/>
  <c r="Z161" i="7"/>
  <c r="AC161" i="7"/>
  <c r="Z162" i="7" a="1"/>
  <c r="Z162" i="7"/>
  <c r="AC162" i="7"/>
  <c r="Z163" i="7" a="1"/>
  <c r="Z163" i="7"/>
  <c r="AC163" i="7"/>
  <c r="Z164" i="7" a="1"/>
  <c r="Z164" i="7"/>
  <c r="AC164" i="7"/>
  <c r="Z165" i="7" a="1"/>
  <c r="Z165" i="7"/>
  <c r="AC165" i="7"/>
  <c r="Z166" i="7" a="1"/>
  <c r="Z166" i="7"/>
  <c r="AC166" i="7"/>
  <c r="Z167" i="7" a="1"/>
  <c r="Z167" i="7"/>
  <c r="AC167" i="7"/>
  <c r="Z168" i="7" a="1"/>
  <c r="Z168" i="7"/>
  <c r="AC168" i="7"/>
  <c r="Z169" i="7" a="1"/>
  <c r="Z169" i="7"/>
  <c r="AC169" i="7"/>
  <c r="Z170" i="7" a="1"/>
  <c r="Z170" i="7"/>
  <c r="AC170" i="7"/>
  <c r="Z171" i="7" a="1"/>
  <c r="Z171" i="7"/>
  <c r="AC171" i="7"/>
  <c r="Z172" i="7" a="1"/>
  <c r="Z172" i="7"/>
  <c r="AC172" i="7"/>
  <c r="Z173" i="7" a="1"/>
  <c r="Z173" i="7"/>
  <c r="AC173" i="7"/>
  <c r="Z174" i="7" a="1"/>
  <c r="Z174" i="7"/>
  <c r="AC174" i="7"/>
  <c r="Z175" i="7" a="1"/>
  <c r="Z175" i="7"/>
  <c r="AC175" i="7"/>
  <c r="Z176" i="7" a="1"/>
  <c r="Z176" i="7"/>
  <c r="AC176" i="7"/>
  <c r="Z177" i="7" a="1"/>
  <c r="Z177" i="7"/>
  <c r="AC177" i="7"/>
  <c r="Z178" i="7" a="1"/>
  <c r="Z178" i="7"/>
  <c r="AC178" i="7"/>
  <c r="Z179" i="7" a="1"/>
  <c r="Z179" i="7"/>
  <c r="AC179" i="7"/>
  <c r="Z180" i="7" a="1"/>
  <c r="Z180" i="7"/>
  <c r="AC180" i="7"/>
  <c r="Z181" i="7" a="1"/>
  <c r="Z181" i="7"/>
  <c r="AC181" i="7"/>
  <c r="Z182" i="7" a="1"/>
  <c r="Z182" i="7"/>
  <c r="AC182" i="7"/>
  <c r="Z183" i="7" a="1"/>
  <c r="Z183" i="7"/>
  <c r="AC183" i="7"/>
  <c r="Z184" i="7" a="1"/>
  <c r="Z184" i="7"/>
  <c r="AC184" i="7"/>
  <c r="Z185" i="7" a="1"/>
  <c r="Z185" i="7"/>
  <c r="AC185" i="7"/>
  <c r="Z186" i="7" a="1"/>
  <c r="Z186" i="7"/>
  <c r="AC186" i="7"/>
  <c r="Z187" i="7" a="1"/>
  <c r="Z187" i="7"/>
  <c r="AC187" i="7"/>
  <c r="Z188" i="7" a="1"/>
  <c r="Z188" i="7"/>
  <c r="AC188" i="7"/>
  <c r="Z189" i="7" a="1"/>
  <c r="Z189" i="7"/>
  <c r="AC189" i="7"/>
  <c r="Z190" i="7" a="1"/>
  <c r="Z190" i="7"/>
  <c r="AC190" i="7"/>
  <c r="Z191" i="7" a="1"/>
  <c r="Z191" i="7"/>
  <c r="AC191" i="7"/>
  <c r="Z192" i="7" a="1"/>
  <c r="Z192" i="7"/>
  <c r="AC192" i="7"/>
  <c r="Z193" i="7" a="1"/>
  <c r="Z193" i="7"/>
  <c r="AC193" i="7"/>
  <c r="Z194" i="7" a="1"/>
  <c r="Z194" i="7"/>
  <c r="AC194" i="7"/>
  <c r="Z195" i="7" a="1"/>
  <c r="Z195" i="7"/>
  <c r="AC195" i="7"/>
  <c r="Z196" i="7" a="1"/>
  <c r="Z196" i="7"/>
  <c r="AC196" i="7"/>
  <c r="Z197" i="7" a="1"/>
  <c r="Z197" i="7"/>
  <c r="AC197" i="7"/>
  <c r="Z198" i="7" a="1"/>
  <c r="Z198" i="7"/>
  <c r="AC198" i="7"/>
  <c r="Z199" i="7" a="1"/>
  <c r="Z199" i="7"/>
  <c r="AC199" i="7"/>
  <c r="Z200" i="7" a="1"/>
  <c r="Z200" i="7"/>
  <c r="AC200" i="7"/>
  <c r="Z201" i="7" a="1"/>
  <c r="Z201" i="7"/>
  <c r="AC201" i="7"/>
  <c r="Z202" i="7" a="1"/>
  <c r="Z202" i="7"/>
  <c r="AC202" i="7"/>
  <c r="Z203" i="7" a="1"/>
  <c r="Z203" i="7"/>
  <c r="AC203" i="7"/>
  <c r="Z204" i="7" a="1"/>
  <c r="Z204" i="7"/>
  <c r="AC204" i="7"/>
  <c r="Z205" i="7" a="1"/>
  <c r="Z205" i="7"/>
  <c r="AC205" i="7"/>
  <c r="Z206" i="7" a="1"/>
  <c r="Z206" i="7"/>
  <c r="AC206" i="7"/>
  <c r="Z207" i="7" a="1"/>
  <c r="Z207" i="7"/>
  <c r="AC207" i="7"/>
  <c r="Z208" i="7" a="1"/>
  <c r="Z208" i="7"/>
  <c r="AC208" i="7"/>
  <c r="Z209" i="7" a="1"/>
  <c r="Z209" i="7"/>
  <c r="AC209" i="7"/>
  <c r="Z210" i="7" a="1"/>
  <c r="Z210" i="7"/>
  <c r="AC210" i="7"/>
  <c r="Z211" i="7" a="1"/>
  <c r="Z211" i="7"/>
  <c r="AC211" i="7"/>
  <c r="Z212" i="7" a="1"/>
  <c r="Z212" i="7"/>
  <c r="AC212" i="7"/>
  <c r="Z213" i="7" a="1"/>
  <c r="Z213" i="7"/>
  <c r="AC213" i="7"/>
  <c r="Z214" i="7" a="1"/>
  <c r="Z214" i="7"/>
  <c r="AC214" i="7"/>
  <c r="Z215" i="7" a="1"/>
  <c r="Z215" i="7"/>
  <c r="AC215" i="7"/>
  <c r="Z216" i="7" a="1"/>
  <c r="Z216" i="7"/>
  <c r="AC216" i="7"/>
  <c r="Z217" i="7" a="1"/>
  <c r="Z217" i="7"/>
  <c r="AC217" i="7"/>
  <c r="Z218" i="7" a="1"/>
  <c r="Z218" i="7"/>
  <c r="AC218" i="7"/>
  <c r="Z219" i="7" a="1"/>
  <c r="Z219" i="7"/>
  <c r="AC219" i="7"/>
  <c r="Z220" i="7" a="1"/>
  <c r="Z220" i="7"/>
  <c r="AC220" i="7"/>
  <c r="Z221" i="7" a="1"/>
  <c r="Z221" i="7"/>
  <c r="AC221" i="7"/>
  <c r="Z222" i="7" a="1"/>
  <c r="Z222" i="7"/>
  <c r="AC222" i="7"/>
  <c r="Z223" i="7" a="1"/>
  <c r="Z223" i="7"/>
  <c r="AC223" i="7"/>
  <c r="Z224" i="7" a="1"/>
  <c r="Z224" i="7"/>
  <c r="AC224" i="7"/>
  <c r="Z225" i="7" a="1"/>
  <c r="Z225" i="7"/>
  <c r="AC225" i="7"/>
  <c r="Z226" i="7" a="1"/>
  <c r="Z226" i="7"/>
  <c r="AC226" i="7"/>
  <c r="Z227" i="7" a="1"/>
  <c r="Z227" i="7"/>
  <c r="AC227" i="7"/>
  <c r="Z228" i="7" a="1"/>
  <c r="Z228" i="7"/>
  <c r="AC228" i="7"/>
  <c r="Z229" i="7" a="1"/>
  <c r="Z229" i="7"/>
  <c r="AC229" i="7"/>
  <c r="Z230" i="7" a="1"/>
  <c r="Z230" i="7"/>
  <c r="AC230" i="7"/>
  <c r="Z231" i="7" a="1"/>
  <c r="Z231" i="7"/>
  <c r="AC231" i="7"/>
  <c r="Z232" i="7" a="1"/>
  <c r="Z232" i="7"/>
  <c r="AC232" i="7"/>
  <c r="Z233" i="7" a="1"/>
  <c r="Z233" i="7"/>
  <c r="AC233" i="7"/>
  <c r="Z234" i="7" a="1"/>
  <c r="Z234" i="7"/>
  <c r="AC234" i="7"/>
  <c r="Z235" i="7" a="1"/>
  <c r="Z235" i="7"/>
  <c r="AC235" i="7"/>
  <c r="Z236" i="7" a="1"/>
  <c r="Z236" i="7"/>
  <c r="AC236" i="7"/>
  <c r="Z237" i="7" a="1"/>
  <c r="Z237" i="7"/>
  <c r="AC237" i="7"/>
  <c r="Z238" i="7" a="1"/>
  <c r="Z238" i="7"/>
  <c r="AC238" i="7"/>
  <c r="Z239" i="7" a="1"/>
  <c r="Z239" i="7"/>
  <c r="AC239" i="7"/>
  <c r="Z240" i="7" a="1"/>
  <c r="Z240" i="7"/>
  <c r="AC240" i="7"/>
  <c r="Z241" i="7" a="1"/>
  <c r="Z241" i="7"/>
  <c r="AC241" i="7"/>
  <c r="Z242" i="7" a="1"/>
  <c r="Z242" i="7"/>
  <c r="AC242" i="7"/>
  <c r="Z243" i="7" a="1"/>
  <c r="Z243" i="7"/>
  <c r="AC243" i="7"/>
  <c r="Z244" i="7" a="1"/>
  <c r="Z244" i="7"/>
  <c r="AC244" i="7"/>
  <c r="Z245" i="7" a="1"/>
  <c r="Z245" i="7"/>
  <c r="AC245" i="7"/>
  <c r="Z246" i="7" a="1"/>
  <c r="Z246" i="7"/>
  <c r="AC246" i="7"/>
  <c r="Z247" i="7" a="1"/>
  <c r="Z247" i="7"/>
  <c r="AC247" i="7"/>
  <c r="Z248" i="7" a="1"/>
  <c r="Z248" i="7"/>
  <c r="AC248" i="7"/>
  <c r="Z249" i="7" a="1"/>
  <c r="Z249" i="7"/>
  <c r="AC249" i="7"/>
  <c r="Z250" i="7" a="1"/>
  <c r="Z250" i="7"/>
  <c r="AC250" i="7"/>
  <c r="Z251" i="7" a="1"/>
  <c r="Z251" i="7"/>
  <c r="AC251" i="7"/>
  <c r="Z252" i="7" a="1"/>
  <c r="Z252" i="7"/>
  <c r="AC252" i="7"/>
  <c r="Z253" i="7" a="1"/>
  <c r="Z253" i="7"/>
  <c r="AC253" i="7"/>
  <c r="Z254" i="7" a="1"/>
  <c r="Z254" i="7"/>
  <c r="AC254" i="7"/>
  <c r="Z255" i="7" a="1"/>
  <c r="Z255" i="7"/>
  <c r="AC255" i="7"/>
  <c r="Z256" i="7" a="1"/>
  <c r="Z256" i="7"/>
  <c r="AC256" i="7"/>
  <c r="Z257" i="7" a="1"/>
  <c r="Z257" i="7"/>
  <c r="AC257" i="7"/>
  <c r="Z258" i="7" a="1"/>
  <c r="Z258" i="7"/>
  <c r="AC258" i="7"/>
  <c r="Z259" i="7" a="1"/>
  <c r="Z259" i="7"/>
  <c r="AC259" i="7"/>
  <c r="Z260" i="7" a="1"/>
  <c r="Z260" i="7"/>
  <c r="AC260" i="7"/>
  <c r="Z261" i="7" a="1"/>
  <c r="Z261" i="7"/>
  <c r="AC261" i="7"/>
  <c r="Z262" i="7" a="1"/>
  <c r="Z262" i="7"/>
  <c r="AC262" i="7"/>
  <c r="Z263" i="7" a="1"/>
  <c r="Z263" i="7"/>
  <c r="AC263" i="7"/>
  <c r="Z264" i="7" a="1"/>
  <c r="Z264" i="7"/>
  <c r="AC264" i="7"/>
  <c r="Z265" i="7" a="1"/>
  <c r="Z265" i="7"/>
  <c r="AC265" i="7"/>
  <c r="Z266" i="7" a="1"/>
  <c r="Z266" i="7"/>
  <c r="AC266" i="7"/>
  <c r="Z267" i="7" a="1"/>
  <c r="Z267" i="7"/>
  <c r="AC267" i="7"/>
  <c r="Z268" i="7" a="1"/>
  <c r="Z268" i="7"/>
  <c r="AC268" i="7"/>
  <c r="Z269" i="7" a="1"/>
  <c r="Z269" i="7"/>
  <c r="AC269" i="7"/>
  <c r="Z270" i="7" a="1"/>
  <c r="Z270" i="7"/>
  <c r="AC270" i="7"/>
  <c r="Z271" i="7" a="1"/>
  <c r="Z271" i="7"/>
  <c r="AC271" i="7"/>
  <c r="Z272" i="7" a="1"/>
  <c r="Z272" i="7"/>
  <c r="AC272" i="7"/>
  <c r="Z273" i="7" a="1"/>
  <c r="Z273" i="7"/>
  <c r="AC273" i="7"/>
  <c r="Z274" i="7" a="1"/>
  <c r="Z274" i="7"/>
  <c r="AC274" i="7"/>
  <c r="Z275" i="7" a="1"/>
  <c r="Z275" i="7"/>
  <c r="AC275" i="7"/>
  <c r="Z276" i="7" a="1"/>
  <c r="Z276" i="7"/>
  <c r="AC276" i="7"/>
  <c r="Z277" i="7" a="1"/>
  <c r="Z277" i="7"/>
  <c r="AC277" i="7"/>
  <c r="Z278" i="7" a="1"/>
  <c r="Z278" i="7"/>
  <c r="AC278" i="7"/>
  <c r="Z279" i="7" a="1"/>
  <c r="Z279" i="7"/>
  <c r="AC279" i="7"/>
  <c r="Z280" i="7" a="1"/>
  <c r="Z280" i="7"/>
  <c r="AC280" i="7"/>
  <c r="Z281" i="7" a="1"/>
  <c r="Z281" i="7"/>
  <c r="AC281" i="7"/>
  <c r="Z282" i="7" a="1"/>
  <c r="Z282" i="7"/>
  <c r="AC282" i="7"/>
  <c r="Z283" i="7" a="1"/>
  <c r="Z283" i="7"/>
  <c r="AC283" i="7"/>
  <c r="Z284" i="7" a="1"/>
  <c r="Z284" i="7"/>
  <c r="AC284" i="7"/>
  <c r="Z285" i="7" a="1"/>
  <c r="Z285" i="7"/>
  <c r="AC285" i="7"/>
  <c r="Z286" i="7" a="1"/>
  <c r="Z286" i="7"/>
  <c r="AC286" i="7"/>
  <c r="Z287" i="7" a="1"/>
  <c r="Z287" i="7"/>
  <c r="AC287" i="7"/>
  <c r="Z288" i="7" a="1"/>
  <c r="Z288" i="7"/>
  <c r="AC288" i="7"/>
  <c r="Z289" i="7" a="1"/>
  <c r="Z289" i="7"/>
  <c r="AC289" i="7"/>
  <c r="Z290" i="7" a="1"/>
  <c r="Z290" i="7"/>
  <c r="AC290" i="7"/>
  <c r="Z291" i="7" a="1"/>
  <c r="Z291" i="7"/>
  <c r="AC291" i="7"/>
  <c r="Z292" i="7" a="1"/>
  <c r="Z292" i="7"/>
  <c r="AC292" i="7"/>
  <c r="Z293" i="7" a="1"/>
  <c r="Z293" i="7"/>
  <c r="AC293" i="7"/>
  <c r="Z294" i="7" a="1"/>
  <c r="Z294" i="7"/>
  <c r="AC294" i="7"/>
  <c r="Z295" i="7" a="1"/>
  <c r="Z295" i="7"/>
  <c r="AC295" i="7"/>
  <c r="Z296" i="7" a="1"/>
  <c r="Z296" i="7"/>
  <c r="AC296" i="7"/>
  <c r="Z297" i="7" a="1"/>
  <c r="Z297" i="7"/>
  <c r="AC297" i="7"/>
  <c r="Z298" i="7" a="1"/>
  <c r="Z298" i="7"/>
  <c r="AC298" i="7"/>
  <c r="Z299" i="7" a="1"/>
  <c r="Z299" i="7"/>
  <c r="AC299" i="7"/>
  <c r="Z300" i="7" a="1"/>
  <c r="Z300" i="7"/>
  <c r="AC300" i="7"/>
  <c r="Z301" i="7" a="1"/>
  <c r="Z301" i="7"/>
  <c r="AC301" i="7"/>
  <c r="Z302" i="7" a="1"/>
  <c r="Z302" i="7"/>
  <c r="AC302" i="7"/>
  <c r="Z303" i="7" a="1"/>
  <c r="Z303" i="7"/>
  <c r="AC303" i="7"/>
  <c r="Z304" i="7" a="1"/>
  <c r="Z304" i="7"/>
  <c r="AC304" i="7"/>
  <c r="Z305" i="7" a="1"/>
  <c r="Z305" i="7"/>
  <c r="AC305" i="7"/>
  <c r="Z306" i="7" a="1"/>
  <c r="Z306" i="7"/>
  <c r="AC306" i="7"/>
  <c r="Z307" i="7" a="1"/>
  <c r="Z307" i="7"/>
  <c r="AC307" i="7"/>
  <c r="Z308" i="7" a="1"/>
  <c r="Z308" i="7"/>
  <c r="AC308" i="7"/>
  <c r="Z309" i="7" a="1"/>
  <c r="Z309" i="7"/>
  <c r="AC309" i="7"/>
  <c r="Z310" i="7" a="1"/>
  <c r="Z310" i="7"/>
  <c r="AC310" i="7"/>
  <c r="Z311" i="7" a="1"/>
  <c r="Z311" i="7"/>
  <c r="AC311" i="7"/>
  <c r="Z312" i="7" a="1"/>
  <c r="Z312" i="7"/>
  <c r="AC312" i="7"/>
  <c r="Z313" i="7" a="1"/>
  <c r="Z313" i="7"/>
  <c r="AC313" i="7"/>
  <c r="Z314" i="7" a="1"/>
  <c r="Z314" i="7"/>
  <c r="AC314" i="7"/>
  <c r="Z315" i="7" a="1"/>
  <c r="Z315" i="7"/>
  <c r="AC315" i="7"/>
  <c r="Z316" i="7" a="1"/>
  <c r="Z316" i="7"/>
  <c r="AC316" i="7"/>
  <c r="Z317" i="7" a="1"/>
  <c r="Z317" i="7"/>
  <c r="AC317" i="7"/>
  <c r="Z318" i="7" a="1"/>
  <c r="Z318" i="7"/>
  <c r="AC318" i="7"/>
  <c r="Z319" i="7" a="1"/>
  <c r="Z319" i="7"/>
  <c r="AC319" i="7"/>
  <c r="Z320" i="7" a="1"/>
  <c r="Z320" i="7"/>
  <c r="AC320" i="7"/>
  <c r="Z321" i="7" a="1"/>
  <c r="Z321" i="7"/>
  <c r="AC321" i="7"/>
  <c r="Z322" i="7" a="1"/>
  <c r="Z322" i="7"/>
  <c r="AC322" i="7"/>
  <c r="Z323" i="7" a="1"/>
  <c r="Z323" i="7"/>
  <c r="AC323" i="7"/>
  <c r="Z324" i="7" a="1"/>
  <c r="Z324" i="7"/>
  <c r="AC324" i="7"/>
  <c r="Z325" i="7" a="1"/>
  <c r="Z325" i="7"/>
  <c r="AC325" i="7"/>
  <c r="Z326" i="7" a="1"/>
  <c r="Z326" i="7"/>
  <c r="AC326" i="7"/>
  <c r="Z327" i="7" a="1"/>
  <c r="Z327" i="7"/>
  <c r="AC327" i="7"/>
  <c r="Z328" i="7" a="1"/>
  <c r="Z328" i="7"/>
  <c r="AC328" i="7"/>
  <c r="Z329" i="7" a="1"/>
  <c r="Z329" i="7"/>
  <c r="AC329" i="7"/>
  <c r="Z330" i="7" a="1"/>
  <c r="Z330" i="7"/>
  <c r="AC330" i="7"/>
  <c r="Z331" i="7" a="1"/>
  <c r="Z331" i="7"/>
  <c r="AC331" i="7"/>
  <c r="Z332" i="7" a="1"/>
  <c r="Z332" i="7"/>
  <c r="AC332" i="7"/>
  <c r="Z333" i="7" a="1"/>
  <c r="Z333" i="7"/>
  <c r="AC333" i="7"/>
  <c r="Z334" i="7" a="1"/>
  <c r="Z334" i="7"/>
  <c r="AC334" i="7"/>
  <c r="Z335" i="7" a="1"/>
  <c r="Z335" i="7"/>
  <c r="AC335" i="7"/>
  <c r="Z336" i="7" a="1"/>
  <c r="Z336" i="7"/>
  <c r="AC336" i="7"/>
  <c r="Z337" i="7" a="1"/>
  <c r="Z337" i="7"/>
  <c r="AC337" i="7"/>
  <c r="Z338" i="7" a="1"/>
  <c r="Z338" i="7"/>
  <c r="AC338" i="7"/>
  <c r="Z339" i="7" a="1"/>
  <c r="Z339" i="7"/>
  <c r="AC339" i="7"/>
  <c r="Z340" i="7" a="1"/>
  <c r="Z340" i="7"/>
  <c r="AC340" i="7"/>
  <c r="Z341" i="7" a="1"/>
  <c r="Z341" i="7"/>
  <c r="AC341" i="7"/>
  <c r="Z342" i="7" a="1"/>
  <c r="Z342" i="7"/>
  <c r="AC342" i="7"/>
  <c r="Z343" i="7" a="1"/>
  <c r="Z343" i="7"/>
  <c r="AC343" i="7"/>
  <c r="Z344" i="7" a="1"/>
  <c r="Z344" i="7"/>
  <c r="AC344" i="7"/>
  <c r="Z345" i="7" a="1"/>
  <c r="Z345" i="7"/>
  <c r="AC345" i="7"/>
  <c r="Z346" i="7" a="1"/>
  <c r="Z346" i="7"/>
  <c r="AC346" i="7"/>
  <c r="Z347" i="7" a="1"/>
  <c r="Z347" i="7"/>
  <c r="AC347" i="7"/>
  <c r="Z348" i="7" a="1"/>
  <c r="Z348" i="7"/>
  <c r="AC348" i="7"/>
  <c r="Z349" i="7" a="1"/>
  <c r="Z349" i="7"/>
  <c r="AC349" i="7"/>
  <c r="Z350" i="7" a="1"/>
  <c r="Z350" i="7"/>
  <c r="AC350" i="7"/>
  <c r="Z351" i="7" a="1"/>
  <c r="Z351" i="7"/>
  <c r="AC351" i="7"/>
  <c r="Z352" i="7" a="1"/>
  <c r="Z352" i="7"/>
  <c r="AC352" i="7"/>
  <c r="Z353" i="7" a="1"/>
  <c r="Z353" i="7"/>
  <c r="AC353" i="7"/>
  <c r="Z354" i="7" a="1"/>
  <c r="Z354" i="7"/>
  <c r="AC354" i="7"/>
  <c r="Z355" i="7" a="1"/>
  <c r="Z355" i="7"/>
  <c r="AC355" i="7"/>
  <c r="Z356" i="7" a="1"/>
  <c r="Z356" i="7"/>
  <c r="AC356" i="7"/>
  <c r="Z357" i="7" a="1"/>
  <c r="Z357" i="7"/>
  <c r="AC357" i="7"/>
  <c r="Z358" i="7" a="1"/>
  <c r="Z358" i="7"/>
  <c r="AC358" i="7"/>
  <c r="Z359" i="7" a="1"/>
  <c r="Z359" i="7"/>
  <c r="AC359" i="7"/>
  <c r="Z360" i="7" a="1"/>
  <c r="Z360" i="7"/>
  <c r="AC360" i="7"/>
  <c r="Z361" i="7" a="1"/>
  <c r="Z361" i="7"/>
  <c r="AC361" i="7"/>
  <c r="Z362" i="7" a="1"/>
  <c r="Z362" i="7"/>
  <c r="AC362" i="7"/>
  <c r="Z363" i="7" a="1"/>
  <c r="Z363" i="7"/>
  <c r="AC363" i="7"/>
  <c r="Z364" i="7" a="1"/>
  <c r="Z364" i="7"/>
  <c r="AC364" i="7"/>
  <c r="Z365" i="7" a="1"/>
  <c r="Z365" i="7"/>
  <c r="AC365" i="7"/>
  <c r="Z366" i="7" a="1"/>
  <c r="Z366" i="7"/>
  <c r="AC366" i="7"/>
  <c r="Z367" i="7" a="1"/>
  <c r="Z367" i="7"/>
  <c r="AC367" i="7"/>
  <c r="Z368" i="7" a="1"/>
  <c r="Z368" i="7"/>
  <c r="AC368" i="7"/>
  <c r="Z369" i="7" a="1"/>
  <c r="Z369" i="7"/>
  <c r="AC369" i="7"/>
  <c r="Z370" i="7" a="1"/>
  <c r="Z370" i="7"/>
  <c r="AC370" i="7"/>
  <c r="Z371" i="7" a="1"/>
  <c r="Z371" i="7"/>
  <c r="AC371" i="7"/>
  <c r="Z372" i="7" a="1"/>
  <c r="Z372" i="7"/>
  <c r="AC372" i="7"/>
  <c r="Z373" i="7" a="1"/>
  <c r="Z373" i="7"/>
  <c r="AC373" i="7"/>
  <c r="Z374" i="7" a="1"/>
  <c r="Z374" i="7"/>
  <c r="AC374" i="7"/>
  <c r="Z375" i="7" a="1"/>
  <c r="Z375" i="7"/>
  <c r="AC375" i="7"/>
  <c r="Z376" i="7" a="1"/>
  <c r="Z376" i="7"/>
  <c r="AC376" i="7"/>
  <c r="Z377" i="7" a="1"/>
  <c r="Z377" i="7"/>
  <c r="AC377" i="7"/>
  <c r="Z378" i="7" a="1"/>
  <c r="Z378" i="7"/>
  <c r="AC378" i="7"/>
  <c r="Z379" i="7" a="1"/>
  <c r="Z379" i="7"/>
  <c r="AC379" i="7"/>
  <c r="Z380" i="7" a="1"/>
  <c r="Z380" i="7"/>
  <c r="AC380" i="7"/>
  <c r="Z381" i="7" a="1"/>
  <c r="Z381" i="7"/>
  <c r="AC381" i="7"/>
  <c r="Z382" i="7" a="1"/>
  <c r="Z382" i="7"/>
  <c r="AC382" i="7"/>
  <c r="Z383" i="7" a="1"/>
  <c r="Z383" i="7"/>
  <c r="AC383" i="7"/>
  <c r="Z384" i="7" a="1"/>
  <c r="Z384" i="7"/>
  <c r="AC384" i="7"/>
  <c r="Z385" i="7" a="1"/>
  <c r="Z385" i="7"/>
  <c r="AC385" i="7"/>
  <c r="Z386" i="7" a="1"/>
  <c r="Z386" i="7"/>
  <c r="AC386" i="7"/>
  <c r="Z387" i="7" a="1"/>
  <c r="Z387" i="7"/>
  <c r="AC387" i="7"/>
  <c r="Z388" i="7" a="1"/>
  <c r="Z388" i="7"/>
  <c r="AC388" i="7"/>
  <c r="Z389" i="7" a="1"/>
  <c r="Z389" i="7"/>
  <c r="AC389" i="7"/>
  <c r="Z390" i="7" a="1"/>
  <c r="Z390" i="7"/>
  <c r="AC390" i="7"/>
  <c r="Z391" i="7" a="1"/>
  <c r="Z391" i="7"/>
  <c r="AC391" i="7"/>
  <c r="Z392" i="7" a="1"/>
  <c r="Z392" i="7"/>
  <c r="AC392" i="7"/>
  <c r="Z393" i="7" a="1"/>
  <c r="Z393" i="7"/>
  <c r="AC393" i="7"/>
  <c r="Z394" i="7" a="1"/>
  <c r="Z394" i="7"/>
  <c r="AC394" i="7"/>
  <c r="Z395" i="7" a="1"/>
  <c r="Z395" i="7"/>
  <c r="AC395" i="7"/>
  <c r="Z396" i="7" a="1"/>
  <c r="Z396" i="7"/>
  <c r="AC396" i="7"/>
  <c r="Z397" i="7" a="1"/>
  <c r="Z397" i="7"/>
  <c r="AC397" i="7"/>
  <c r="Z398" i="7" a="1"/>
  <c r="Z398" i="7"/>
  <c r="AC398" i="7"/>
  <c r="Z399" i="7" a="1"/>
  <c r="Z399" i="7"/>
  <c r="AC399" i="7"/>
  <c r="Z400" i="7" a="1"/>
  <c r="Z400" i="7"/>
  <c r="AC400" i="7"/>
  <c r="Z401" i="7" a="1"/>
  <c r="Z401" i="7"/>
  <c r="AC401" i="7"/>
  <c r="Z402" i="7" a="1"/>
  <c r="Z402" i="7"/>
  <c r="AC402" i="7"/>
  <c r="Z403" i="7" a="1"/>
  <c r="Z403" i="7"/>
  <c r="AC403" i="7"/>
  <c r="Z404" i="7" a="1"/>
  <c r="Z404" i="7"/>
  <c r="AC404" i="7"/>
  <c r="Z405" i="7" a="1"/>
  <c r="Z405" i="7"/>
  <c r="AC405" i="7"/>
  <c r="Z406" i="7" a="1"/>
  <c r="Z406" i="7"/>
  <c r="AC406" i="7"/>
  <c r="Z407" i="7" a="1"/>
  <c r="Z407" i="7"/>
  <c r="AC407" i="7"/>
  <c r="Z408" i="7" a="1"/>
  <c r="Z408" i="7"/>
  <c r="AC408" i="7"/>
  <c r="Z409" i="7" a="1"/>
  <c r="Z409" i="7"/>
  <c r="AC409" i="7"/>
  <c r="Z410" i="7" a="1"/>
  <c r="Z410" i="7"/>
  <c r="AC410" i="7"/>
  <c r="Z411" i="7" a="1"/>
  <c r="Z411" i="7"/>
  <c r="AC411" i="7"/>
  <c r="Z412" i="7" a="1"/>
  <c r="Z412" i="7"/>
  <c r="AC412" i="7"/>
  <c r="Z413" i="7" a="1"/>
  <c r="Z413" i="7"/>
  <c r="AC413" i="7"/>
  <c r="Z414" i="7" a="1"/>
  <c r="Z414" i="7"/>
  <c r="AC414" i="7"/>
  <c r="Z415" i="7" a="1"/>
  <c r="Z415" i="7"/>
  <c r="AC415" i="7"/>
  <c r="Z416" i="7" a="1"/>
  <c r="Z416" i="7"/>
  <c r="AC416" i="7"/>
  <c r="Z417" i="7" a="1"/>
  <c r="Z417" i="7"/>
  <c r="AC417" i="7"/>
  <c r="Z418" i="7" a="1"/>
  <c r="Z418" i="7"/>
  <c r="AC418" i="7"/>
  <c r="Z419" i="7" a="1"/>
  <c r="Z419" i="7"/>
  <c r="AC419" i="7"/>
  <c r="Z420" i="7" a="1"/>
  <c r="Z420" i="7"/>
  <c r="AC420" i="7"/>
  <c r="Z421" i="7" a="1"/>
  <c r="Z421" i="7"/>
  <c r="AC421" i="7"/>
  <c r="Z422" i="7" a="1"/>
  <c r="Z422" i="7"/>
  <c r="AC422" i="7"/>
  <c r="Z423" i="7" a="1"/>
  <c r="Z423" i="7"/>
  <c r="AC423" i="7"/>
  <c r="Z424" i="7" a="1"/>
  <c r="Z424" i="7"/>
  <c r="AC424" i="7"/>
  <c r="Z425" i="7" a="1"/>
  <c r="Z425" i="7"/>
  <c r="AC425" i="7"/>
  <c r="Z426" i="7" a="1"/>
  <c r="Z426" i="7"/>
  <c r="AC426" i="7"/>
  <c r="Z427" i="7" a="1"/>
  <c r="Z427" i="7"/>
  <c r="AC427" i="7"/>
  <c r="Z428" i="7" a="1"/>
  <c r="Z428" i="7"/>
  <c r="AC428" i="7"/>
  <c r="Z429" i="7" a="1"/>
  <c r="Z429" i="7"/>
  <c r="AC429" i="7"/>
  <c r="Z430" i="7" a="1"/>
  <c r="Z430" i="7"/>
  <c r="AC430" i="7"/>
  <c r="Z431" i="7" a="1"/>
  <c r="Z431" i="7"/>
  <c r="AC431" i="7"/>
  <c r="Z432" i="7" a="1"/>
  <c r="Z432" i="7"/>
  <c r="AC432" i="7"/>
  <c r="Z433" i="7" a="1"/>
  <c r="Z433" i="7"/>
  <c r="AC433" i="7"/>
  <c r="Z434" i="7" a="1"/>
  <c r="Z434" i="7"/>
  <c r="AC434" i="7"/>
  <c r="Z435" i="7" a="1"/>
  <c r="Z435" i="7"/>
  <c r="AC435" i="7"/>
  <c r="Z436" i="7" a="1"/>
  <c r="Z436" i="7"/>
  <c r="AC436" i="7"/>
  <c r="Z437" i="7" a="1"/>
  <c r="Z437" i="7"/>
  <c r="AC437" i="7"/>
  <c r="Z438" i="7" a="1"/>
  <c r="Z438" i="7"/>
  <c r="AC438" i="7"/>
  <c r="Z439" i="7" a="1"/>
  <c r="Z439" i="7"/>
  <c r="AC439" i="7"/>
  <c r="Z440" i="7" a="1"/>
  <c r="Z440" i="7"/>
  <c r="AC440" i="7"/>
  <c r="Z441" i="7" a="1"/>
  <c r="Z441" i="7"/>
  <c r="AC441" i="7"/>
  <c r="Z442" i="7" a="1"/>
  <c r="Z442" i="7"/>
  <c r="AC442" i="7"/>
  <c r="Z443" i="7" a="1"/>
  <c r="Z443" i="7"/>
  <c r="AC443" i="7"/>
  <c r="Z444" i="7" a="1"/>
  <c r="Z444" i="7"/>
  <c r="AC444" i="7"/>
  <c r="Z445" i="7" a="1"/>
  <c r="Z445" i="7"/>
  <c r="AC445" i="7"/>
  <c r="Z446" i="7" a="1"/>
  <c r="Z446" i="7"/>
  <c r="AC446" i="7"/>
  <c r="Z447" i="7" a="1"/>
  <c r="Z447" i="7"/>
  <c r="AC447" i="7"/>
  <c r="Z448" i="7" a="1"/>
  <c r="Z448" i="7"/>
  <c r="AC448" i="7"/>
  <c r="Z449" i="7" a="1"/>
  <c r="Z449" i="7"/>
  <c r="AC449" i="7"/>
  <c r="Z450" i="7" a="1"/>
  <c r="Z450" i="7"/>
  <c r="AC450" i="7"/>
  <c r="Z451" i="7" a="1"/>
  <c r="Z451" i="7"/>
  <c r="AC451" i="7"/>
  <c r="Z452" i="7" a="1"/>
  <c r="Z452" i="7"/>
  <c r="AC452" i="7"/>
  <c r="Z453" i="7" a="1"/>
  <c r="Z453" i="7"/>
  <c r="AC453" i="7"/>
  <c r="Z454" i="7" a="1"/>
  <c r="Z454" i="7"/>
  <c r="AC454" i="7"/>
  <c r="Z455" i="7" a="1"/>
  <c r="Z455" i="7"/>
  <c r="AC455" i="7"/>
  <c r="Z456" i="7" a="1"/>
  <c r="Z456" i="7"/>
  <c r="AC456" i="7"/>
  <c r="Z457" i="7" a="1"/>
  <c r="Z457" i="7"/>
  <c r="AC457" i="7"/>
  <c r="Z458" i="7" a="1"/>
  <c r="Z458" i="7"/>
  <c r="AC458" i="7"/>
  <c r="Z459" i="7" a="1"/>
  <c r="Z459" i="7"/>
  <c r="AC459" i="7"/>
  <c r="Z460" i="7" a="1"/>
  <c r="Z460" i="7"/>
  <c r="AC460" i="7"/>
  <c r="Z461" i="7" a="1"/>
  <c r="Z461" i="7"/>
  <c r="AC461" i="7"/>
  <c r="Z462" i="7" a="1"/>
  <c r="Z462" i="7"/>
  <c r="AC462" i="7"/>
  <c r="Z463" i="7" a="1"/>
  <c r="Z463" i="7"/>
  <c r="AC463" i="7"/>
  <c r="Z464" i="7" a="1"/>
  <c r="Z464" i="7"/>
  <c r="AC464" i="7"/>
  <c r="Z465" i="7" a="1"/>
  <c r="Z465" i="7"/>
  <c r="AC465" i="7"/>
  <c r="Z466" i="7" a="1"/>
  <c r="Z466" i="7"/>
  <c r="AC466" i="7"/>
  <c r="Z467" i="7" a="1"/>
  <c r="Z467" i="7"/>
  <c r="AC467" i="7"/>
  <c r="Z468" i="7" a="1"/>
  <c r="Z468" i="7"/>
  <c r="AC468" i="7"/>
  <c r="Z469" i="7" a="1"/>
  <c r="Z469" i="7"/>
  <c r="AC469" i="7"/>
  <c r="Z470" i="7" a="1"/>
  <c r="Z470" i="7"/>
  <c r="AC470" i="7"/>
  <c r="Z471" i="7" a="1"/>
  <c r="Z471" i="7"/>
  <c r="AC471" i="7"/>
  <c r="Z472" i="7" a="1"/>
  <c r="Z472" i="7"/>
  <c r="AC472" i="7"/>
  <c r="Z473" i="7" a="1"/>
  <c r="Z473" i="7"/>
  <c r="AC473" i="7"/>
  <c r="Z474" i="7" a="1"/>
  <c r="Z474" i="7"/>
  <c r="AC474" i="7"/>
  <c r="Z475" i="7" a="1"/>
  <c r="Z475" i="7"/>
  <c r="AC475" i="7"/>
  <c r="Z476" i="7" a="1"/>
  <c r="Z476" i="7"/>
  <c r="AC476" i="7"/>
  <c r="Z477" i="7" a="1"/>
  <c r="Z477" i="7"/>
  <c r="AC477" i="7"/>
  <c r="Z478" i="7" a="1"/>
  <c r="Z478" i="7"/>
  <c r="AC478" i="7"/>
  <c r="Z479" i="7" a="1"/>
  <c r="Z479" i="7"/>
  <c r="AC479" i="7"/>
  <c r="Z480" i="7" a="1"/>
  <c r="Z480" i="7"/>
  <c r="AC480" i="7"/>
  <c r="Z481" i="7" a="1"/>
  <c r="Z481" i="7"/>
  <c r="AC481" i="7"/>
  <c r="Z482" i="7" a="1"/>
  <c r="Z482" i="7"/>
  <c r="AC482" i="7"/>
  <c r="Z483" i="7" a="1"/>
  <c r="Z483" i="7"/>
  <c r="AC483" i="7"/>
  <c r="Z484" i="7" a="1"/>
  <c r="Z484" i="7"/>
  <c r="AC484" i="7"/>
  <c r="Z485" i="7" a="1"/>
  <c r="Z485" i="7"/>
  <c r="AC485" i="7"/>
  <c r="Z486" i="7" a="1"/>
  <c r="Z486" i="7"/>
  <c r="AC486" i="7"/>
  <c r="Z487" i="7" a="1"/>
  <c r="Z487" i="7"/>
  <c r="AC487" i="7"/>
  <c r="Z488" i="7" a="1"/>
  <c r="Z488" i="7"/>
  <c r="AC488" i="7"/>
  <c r="Z489" i="7" a="1"/>
  <c r="Z489" i="7"/>
  <c r="AC489" i="7"/>
  <c r="Z490" i="7" a="1"/>
  <c r="Z490" i="7"/>
  <c r="AC490" i="7"/>
  <c r="Z491" i="7" a="1"/>
  <c r="Z491" i="7"/>
  <c r="AC491" i="7"/>
  <c r="Z492" i="7" a="1"/>
  <c r="Z492" i="7"/>
  <c r="AC492" i="7"/>
  <c r="Z493" i="7" a="1"/>
  <c r="Z493" i="7"/>
  <c r="AC493" i="7"/>
  <c r="Z494" i="7" a="1"/>
  <c r="Z494" i="7"/>
  <c r="AC494" i="7"/>
  <c r="Z495" i="7" a="1"/>
  <c r="Z495" i="7"/>
  <c r="AC495" i="7"/>
  <c r="Z496" i="7" a="1"/>
  <c r="Z496" i="7"/>
  <c r="AC496" i="7"/>
  <c r="Z497" i="7" a="1"/>
  <c r="Z497" i="7"/>
  <c r="AC497" i="7"/>
  <c r="Z498" i="7" a="1"/>
  <c r="Z498" i="7"/>
  <c r="AC498" i="7"/>
  <c r="Z499" i="7" a="1"/>
  <c r="Z499" i="7"/>
  <c r="AC499" i="7"/>
  <c r="Z500" i="7" a="1"/>
  <c r="Z500" i="7"/>
  <c r="AC500" i="7"/>
  <c r="Z501" i="7" a="1"/>
  <c r="Z501" i="7"/>
  <c r="AC501" i="7"/>
  <c r="Z502" i="7" a="1"/>
  <c r="Z502" i="7"/>
  <c r="AC502" i="7"/>
  <c r="Z503" i="7" a="1"/>
  <c r="Z503" i="7"/>
  <c r="AC503" i="7"/>
  <c r="Z504" i="7" a="1"/>
  <c r="Z504" i="7"/>
  <c r="AC504" i="7"/>
  <c r="U21" i="7" a="1"/>
  <c r="U21" i="7"/>
  <c r="X21" i="7"/>
  <c r="U22" i="7" a="1"/>
  <c r="U22" i="7"/>
  <c r="X22" i="7"/>
  <c r="U23" i="7" a="1"/>
  <c r="U23" i="7"/>
  <c r="X23" i="7"/>
  <c r="U24" i="7" a="1"/>
  <c r="U24" i="7"/>
  <c r="X24" i="7"/>
  <c r="U25" i="7" a="1"/>
  <c r="U25" i="7"/>
  <c r="X25" i="7"/>
  <c r="U26" i="7" a="1"/>
  <c r="U26" i="7"/>
  <c r="X26" i="7"/>
  <c r="U27" i="7" a="1"/>
  <c r="U27" i="7"/>
  <c r="X27" i="7"/>
  <c r="U28" i="7" a="1"/>
  <c r="U28" i="7"/>
  <c r="X28" i="7"/>
  <c r="U29" i="7" a="1"/>
  <c r="U29" i="7"/>
  <c r="X29" i="7"/>
  <c r="U30" i="7" a="1"/>
  <c r="U30" i="7"/>
  <c r="X30" i="7"/>
  <c r="U31" i="7" a="1"/>
  <c r="U31" i="7"/>
  <c r="X31" i="7"/>
  <c r="U32" i="7" a="1"/>
  <c r="U32" i="7"/>
  <c r="X32" i="7"/>
  <c r="U33" i="7" a="1"/>
  <c r="U33" i="7"/>
  <c r="X33" i="7"/>
  <c r="U34" i="7" a="1"/>
  <c r="U34" i="7"/>
  <c r="X34" i="7"/>
  <c r="U35" i="7" a="1"/>
  <c r="U35" i="7"/>
  <c r="X35" i="7"/>
  <c r="U36" i="7" a="1"/>
  <c r="U36" i="7"/>
  <c r="X36" i="7"/>
  <c r="U37" i="7" a="1"/>
  <c r="U37" i="7"/>
  <c r="X37" i="7"/>
  <c r="U38" i="7" a="1"/>
  <c r="U38" i="7"/>
  <c r="X38" i="7"/>
  <c r="U39" i="7" a="1"/>
  <c r="U39" i="7"/>
  <c r="X39" i="7"/>
  <c r="U40" i="7" a="1"/>
  <c r="U40" i="7"/>
  <c r="X40" i="7"/>
  <c r="U41" i="7" a="1"/>
  <c r="U41" i="7"/>
  <c r="X41" i="7"/>
  <c r="U42" i="7" a="1"/>
  <c r="U42" i="7"/>
  <c r="X42" i="7"/>
  <c r="U43" i="7" a="1"/>
  <c r="U43" i="7"/>
  <c r="X43" i="7"/>
  <c r="U44" i="7" a="1"/>
  <c r="U44" i="7"/>
  <c r="X44" i="7"/>
  <c r="U45" i="7" a="1"/>
  <c r="U45" i="7"/>
  <c r="X45" i="7"/>
  <c r="U46" i="7" a="1"/>
  <c r="U46" i="7"/>
  <c r="X46" i="7"/>
  <c r="U47" i="7" a="1"/>
  <c r="U47" i="7"/>
  <c r="X47" i="7"/>
  <c r="U48" i="7" a="1"/>
  <c r="U48" i="7"/>
  <c r="X48" i="7"/>
  <c r="U49" i="7" a="1"/>
  <c r="U49" i="7"/>
  <c r="X49" i="7"/>
  <c r="U50" i="7" a="1"/>
  <c r="U50" i="7"/>
  <c r="X50" i="7"/>
  <c r="U51" i="7" a="1"/>
  <c r="U51" i="7"/>
  <c r="X51" i="7"/>
  <c r="U52" i="7" a="1"/>
  <c r="U52" i="7"/>
  <c r="X52" i="7"/>
  <c r="U53" i="7" a="1"/>
  <c r="U53" i="7"/>
  <c r="X53" i="7"/>
  <c r="U54" i="7" a="1"/>
  <c r="U54" i="7"/>
  <c r="X54" i="7"/>
  <c r="U55" i="7" a="1"/>
  <c r="U55" i="7"/>
  <c r="X55" i="7"/>
  <c r="U56" i="7" a="1"/>
  <c r="U56" i="7"/>
  <c r="X56" i="7"/>
  <c r="U57" i="7" a="1"/>
  <c r="U57" i="7"/>
  <c r="X57" i="7"/>
  <c r="U58" i="7" a="1"/>
  <c r="U58" i="7"/>
  <c r="X58" i="7"/>
  <c r="U59" i="7" a="1"/>
  <c r="U59" i="7"/>
  <c r="X59" i="7"/>
  <c r="U60" i="7" a="1"/>
  <c r="U60" i="7"/>
  <c r="X60" i="7"/>
  <c r="U61" i="7" a="1"/>
  <c r="U61" i="7"/>
  <c r="X61" i="7"/>
  <c r="U62" i="7" a="1"/>
  <c r="U62" i="7"/>
  <c r="X62" i="7"/>
  <c r="U63" i="7" a="1"/>
  <c r="U63" i="7"/>
  <c r="X63" i="7"/>
  <c r="U64" i="7" a="1"/>
  <c r="U64" i="7"/>
  <c r="X64" i="7"/>
  <c r="U65" i="7" a="1"/>
  <c r="U65" i="7"/>
  <c r="X65" i="7"/>
  <c r="U66" i="7" a="1"/>
  <c r="U66" i="7"/>
  <c r="X66" i="7"/>
  <c r="U67" i="7" a="1"/>
  <c r="U67" i="7"/>
  <c r="X67" i="7"/>
  <c r="U68" i="7" a="1"/>
  <c r="U68" i="7"/>
  <c r="X68" i="7"/>
  <c r="U69" i="7" a="1"/>
  <c r="U69" i="7"/>
  <c r="X69" i="7"/>
  <c r="U70" i="7" a="1"/>
  <c r="U70" i="7"/>
  <c r="X70" i="7"/>
  <c r="U71" i="7" a="1"/>
  <c r="U71" i="7"/>
  <c r="X71" i="7"/>
  <c r="U72" i="7" a="1"/>
  <c r="U72" i="7"/>
  <c r="X72" i="7"/>
  <c r="U73" i="7" a="1"/>
  <c r="U73" i="7"/>
  <c r="X73" i="7"/>
  <c r="U74" i="7" a="1"/>
  <c r="U74" i="7"/>
  <c r="X74" i="7"/>
  <c r="U75" i="7" a="1"/>
  <c r="U75" i="7"/>
  <c r="X75" i="7"/>
  <c r="U76" i="7" a="1"/>
  <c r="U76" i="7"/>
  <c r="X76" i="7"/>
  <c r="U77" i="7" a="1"/>
  <c r="U77" i="7"/>
  <c r="X77" i="7"/>
  <c r="U78" i="7" a="1"/>
  <c r="U78" i="7"/>
  <c r="X78" i="7"/>
  <c r="U79" i="7" a="1"/>
  <c r="U79" i="7"/>
  <c r="X79" i="7"/>
  <c r="U80" i="7" a="1"/>
  <c r="U80" i="7"/>
  <c r="X80" i="7"/>
  <c r="U81" i="7" a="1"/>
  <c r="U81" i="7"/>
  <c r="X81" i="7"/>
  <c r="U82" i="7" a="1"/>
  <c r="U82" i="7"/>
  <c r="X82" i="7"/>
  <c r="U83" i="7" a="1"/>
  <c r="U83" i="7"/>
  <c r="X83" i="7"/>
  <c r="U84" i="7" a="1"/>
  <c r="U84" i="7"/>
  <c r="X84" i="7"/>
  <c r="U85" i="7" a="1"/>
  <c r="U85" i="7"/>
  <c r="X85" i="7"/>
  <c r="U86" i="7" a="1"/>
  <c r="U86" i="7"/>
  <c r="X86" i="7"/>
  <c r="U87" i="7" a="1"/>
  <c r="U87" i="7"/>
  <c r="X87" i="7"/>
  <c r="U88" i="7" a="1"/>
  <c r="U88" i="7"/>
  <c r="X88" i="7"/>
  <c r="U89" i="7" a="1"/>
  <c r="U89" i="7"/>
  <c r="X89" i="7"/>
  <c r="U90" i="7" a="1"/>
  <c r="U90" i="7"/>
  <c r="X90" i="7"/>
  <c r="U91" i="7" a="1"/>
  <c r="U91" i="7"/>
  <c r="X91" i="7"/>
  <c r="U92" i="7" a="1"/>
  <c r="U92" i="7"/>
  <c r="X92" i="7"/>
  <c r="U93" i="7" a="1"/>
  <c r="U93" i="7"/>
  <c r="X93" i="7"/>
  <c r="U94" i="7" a="1"/>
  <c r="U94" i="7"/>
  <c r="X94" i="7"/>
  <c r="U95" i="7" a="1"/>
  <c r="U95" i="7"/>
  <c r="X95" i="7"/>
  <c r="U96" i="7" a="1"/>
  <c r="U96" i="7"/>
  <c r="X96" i="7"/>
  <c r="U97" i="7" a="1"/>
  <c r="U97" i="7"/>
  <c r="X97" i="7"/>
  <c r="U98" i="7" a="1"/>
  <c r="U98" i="7"/>
  <c r="X98" i="7"/>
  <c r="U99" i="7" a="1"/>
  <c r="U99" i="7"/>
  <c r="X99" i="7"/>
  <c r="U100" i="7" a="1"/>
  <c r="U100" i="7"/>
  <c r="X100" i="7"/>
  <c r="U101" i="7" a="1"/>
  <c r="U101" i="7"/>
  <c r="X101" i="7"/>
  <c r="U102" i="7" a="1"/>
  <c r="U102" i="7"/>
  <c r="X102" i="7"/>
  <c r="U103" i="7" a="1"/>
  <c r="U103" i="7"/>
  <c r="X103" i="7"/>
  <c r="U104" i="7" a="1"/>
  <c r="U104" i="7"/>
  <c r="X104" i="7"/>
  <c r="U105" i="7" a="1"/>
  <c r="U105" i="7"/>
  <c r="X105" i="7"/>
  <c r="U106" i="7" a="1"/>
  <c r="U106" i="7"/>
  <c r="X106" i="7"/>
  <c r="U107" i="7" a="1"/>
  <c r="U107" i="7"/>
  <c r="X107" i="7"/>
  <c r="U108" i="7" a="1"/>
  <c r="U108" i="7"/>
  <c r="X108" i="7"/>
  <c r="U109" i="7" a="1"/>
  <c r="U109" i="7"/>
  <c r="X109" i="7"/>
  <c r="U110" i="7" a="1"/>
  <c r="U110" i="7"/>
  <c r="X110" i="7"/>
  <c r="U111" i="7" a="1"/>
  <c r="U111" i="7"/>
  <c r="X111" i="7"/>
  <c r="U112" i="7" a="1"/>
  <c r="U112" i="7"/>
  <c r="X112" i="7"/>
  <c r="U113" i="7" a="1"/>
  <c r="U113" i="7"/>
  <c r="X113" i="7"/>
  <c r="U114" i="7" a="1"/>
  <c r="U114" i="7"/>
  <c r="X114" i="7"/>
  <c r="U115" i="7" a="1"/>
  <c r="U115" i="7"/>
  <c r="X115" i="7"/>
  <c r="U116" i="7" a="1"/>
  <c r="U116" i="7"/>
  <c r="X116" i="7"/>
  <c r="U117" i="7" a="1"/>
  <c r="U117" i="7"/>
  <c r="X117" i="7"/>
  <c r="U118" i="7" a="1"/>
  <c r="U118" i="7"/>
  <c r="X118" i="7"/>
  <c r="U119" i="7" a="1"/>
  <c r="U119" i="7"/>
  <c r="X119" i="7"/>
  <c r="U120" i="7" a="1"/>
  <c r="U120" i="7"/>
  <c r="X120" i="7"/>
  <c r="U121" i="7" a="1"/>
  <c r="U121" i="7"/>
  <c r="X121" i="7"/>
  <c r="U122" i="7" a="1"/>
  <c r="U122" i="7"/>
  <c r="X122" i="7"/>
  <c r="U123" i="7" a="1"/>
  <c r="U123" i="7"/>
  <c r="X123" i="7"/>
  <c r="U124" i="7" a="1"/>
  <c r="U124" i="7"/>
  <c r="X124" i="7"/>
  <c r="U125" i="7" a="1"/>
  <c r="U125" i="7"/>
  <c r="X125" i="7"/>
  <c r="U126" i="7" a="1"/>
  <c r="U126" i="7"/>
  <c r="X126" i="7"/>
  <c r="U127" i="7" a="1"/>
  <c r="U127" i="7"/>
  <c r="X127" i="7"/>
  <c r="U128" i="7" a="1"/>
  <c r="U128" i="7"/>
  <c r="X128" i="7"/>
  <c r="U129" i="7" a="1"/>
  <c r="U129" i="7"/>
  <c r="X129" i="7"/>
  <c r="U130" i="7" a="1"/>
  <c r="U130" i="7"/>
  <c r="X130" i="7"/>
  <c r="U131" i="7" a="1"/>
  <c r="U131" i="7"/>
  <c r="X131" i="7"/>
  <c r="U132" i="7" a="1"/>
  <c r="U132" i="7"/>
  <c r="X132" i="7"/>
  <c r="U133" i="7" a="1"/>
  <c r="U133" i="7"/>
  <c r="X133" i="7"/>
  <c r="U134" i="7" a="1"/>
  <c r="U134" i="7"/>
  <c r="X134" i="7"/>
  <c r="U135" i="7" a="1"/>
  <c r="U135" i="7"/>
  <c r="X135" i="7"/>
  <c r="U136" i="7" a="1"/>
  <c r="U136" i="7"/>
  <c r="X136" i="7"/>
  <c r="U137" i="7" a="1"/>
  <c r="U137" i="7"/>
  <c r="X137" i="7"/>
  <c r="U138" i="7" a="1"/>
  <c r="U138" i="7"/>
  <c r="X138" i="7"/>
  <c r="U139" i="7" a="1"/>
  <c r="U139" i="7"/>
  <c r="X139" i="7"/>
  <c r="U140" i="7" a="1"/>
  <c r="U140" i="7"/>
  <c r="X140" i="7"/>
  <c r="U141" i="7" a="1"/>
  <c r="U141" i="7"/>
  <c r="X141" i="7"/>
  <c r="U142" i="7" a="1"/>
  <c r="U142" i="7"/>
  <c r="X142" i="7"/>
  <c r="U143" i="7" a="1"/>
  <c r="U143" i="7"/>
  <c r="X143" i="7"/>
  <c r="U144" i="7" a="1"/>
  <c r="U144" i="7"/>
  <c r="X144" i="7"/>
  <c r="U145" i="7" a="1"/>
  <c r="U145" i="7"/>
  <c r="X145" i="7"/>
  <c r="U146" i="7" a="1"/>
  <c r="U146" i="7"/>
  <c r="X146" i="7"/>
  <c r="U147" i="7" a="1"/>
  <c r="U147" i="7"/>
  <c r="X147" i="7"/>
  <c r="U148" i="7" a="1"/>
  <c r="U148" i="7"/>
  <c r="X148" i="7"/>
  <c r="U149" i="7" a="1"/>
  <c r="U149" i="7"/>
  <c r="X149" i="7"/>
  <c r="U150" i="7" a="1"/>
  <c r="U150" i="7"/>
  <c r="X150" i="7"/>
  <c r="U151" i="7" a="1"/>
  <c r="U151" i="7"/>
  <c r="X151" i="7"/>
  <c r="U152" i="7" a="1"/>
  <c r="U152" i="7"/>
  <c r="X152" i="7"/>
  <c r="U153" i="7" a="1"/>
  <c r="U153" i="7"/>
  <c r="X153" i="7"/>
  <c r="U154" i="7" a="1"/>
  <c r="U154" i="7"/>
  <c r="X154" i="7"/>
  <c r="U155" i="7" a="1"/>
  <c r="U155" i="7"/>
  <c r="X155" i="7"/>
  <c r="U156" i="7" a="1"/>
  <c r="U156" i="7"/>
  <c r="X156" i="7"/>
  <c r="U157" i="7" a="1"/>
  <c r="U157" i="7"/>
  <c r="X157" i="7"/>
  <c r="U158" i="7" a="1"/>
  <c r="U158" i="7"/>
  <c r="X158" i="7"/>
  <c r="U159" i="7" a="1"/>
  <c r="U159" i="7"/>
  <c r="X159" i="7"/>
  <c r="U160" i="7" a="1"/>
  <c r="U160" i="7"/>
  <c r="X160" i="7"/>
  <c r="U161" i="7" a="1"/>
  <c r="U161" i="7"/>
  <c r="X161" i="7"/>
  <c r="U162" i="7" a="1"/>
  <c r="U162" i="7"/>
  <c r="X162" i="7"/>
  <c r="U163" i="7" a="1"/>
  <c r="U163" i="7"/>
  <c r="X163" i="7"/>
  <c r="U164" i="7" a="1"/>
  <c r="U164" i="7"/>
  <c r="X164" i="7"/>
  <c r="U165" i="7" a="1"/>
  <c r="U165" i="7"/>
  <c r="X165" i="7"/>
  <c r="U166" i="7" a="1"/>
  <c r="U166" i="7"/>
  <c r="X166" i="7"/>
  <c r="U167" i="7" a="1"/>
  <c r="U167" i="7"/>
  <c r="X167" i="7"/>
  <c r="U168" i="7" a="1"/>
  <c r="U168" i="7"/>
  <c r="X168" i="7"/>
  <c r="U169" i="7" a="1"/>
  <c r="U169" i="7"/>
  <c r="X169" i="7"/>
  <c r="U170" i="7" a="1"/>
  <c r="U170" i="7"/>
  <c r="X170" i="7"/>
  <c r="U171" i="7" a="1"/>
  <c r="U171" i="7"/>
  <c r="X171" i="7"/>
  <c r="U172" i="7" a="1"/>
  <c r="U172" i="7"/>
  <c r="X172" i="7"/>
  <c r="U173" i="7" a="1"/>
  <c r="U173" i="7"/>
  <c r="X173" i="7"/>
  <c r="U174" i="7" a="1"/>
  <c r="U174" i="7"/>
  <c r="X174" i="7"/>
  <c r="U175" i="7" a="1"/>
  <c r="U175" i="7"/>
  <c r="X175" i="7"/>
  <c r="U176" i="7" a="1"/>
  <c r="U176" i="7"/>
  <c r="X176" i="7"/>
  <c r="U177" i="7" a="1"/>
  <c r="U177" i="7"/>
  <c r="X177" i="7"/>
  <c r="U178" i="7" a="1"/>
  <c r="U178" i="7"/>
  <c r="X178" i="7"/>
  <c r="U179" i="7" a="1"/>
  <c r="U179" i="7"/>
  <c r="X179" i="7"/>
  <c r="U180" i="7" a="1"/>
  <c r="U180" i="7"/>
  <c r="X180" i="7"/>
  <c r="U181" i="7" a="1"/>
  <c r="U181" i="7"/>
  <c r="X181" i="7"/>
  <c r="U182" i="7" a="1"/>
  <c r="U182" i="7"/>
  <c r="X182" i="7"/>
  <c r="U183" i="7" a="1"/>
  <c r="U183" i="7"/>
  <c r="X183" i="7"/>
  <c r="U184" i="7" a="1"/>
  <c r="U184" i="7"/>
  <c r="X184" i="7"/>
  <c r="U185" i="7" a="1"/>
  <c r="U185" i="7"/>
  <c r="X185" i="7"/>
  <c r="U186" i="7" a="1"/>
  <c r="U186" i="7"/>
  <c r="X186" i="7"/>
  <c r="U187" i="7" a="1"/>
  <c r="U187" i="7"/>
  <c r="X187" i="7"/>
  <c r="U188" i="7" a="1"/>
  <c r="U188" i="7"/>
  <c r="X188" i="7"/>
  <c r="U189" i="7" a="1"/>
  <c r="U189" i="7"/>
  <c r="X189" i="7"/>
  <c r="U190" i="7" a="1"/>
  <c r="U190" i="7"/>
  <c r="X190" i="7"/>
  <c r="U191" i="7" a="1"/>
  <c r="U191" i="7"/>
  <c r="X191" i="7"/>
  <c r="U192" i="7" a="1"/>
  <c r="U192" i="7"/>
  <c r="X192" i="7"/>
  <c r="U193" i="7" a="1"/>
  <c r="U193" i="7"/>
  <c r="X193" i="7"/>
  <c r="U194" i="7" a="1"/>
  <c r="U194" i="7"/>
  <c r="X194" i="7"/>
  <c r="U195" i="7" a="1"/>
  <c r="U195" i="7"/>
  <c r="X195" i="7"/>
  <c r="U196" i="7" a="1"/>
  <c r="U196" i="7"/>
  <c r="X196" i="7"/>
  <c r="U197" i="7" a="1"/>
  <c r="U197" i="7"/>
  <c r="X197" i="7"/>
  <c r="U198" i="7" a="1"/>
  <c r="U198" i="7"/>
  <c r="X198" i="7"/>
  <c r="U199" i="7" a="1"/>
  <c r="U199" i="7"/>
  <c r="X199" i="7"/>
  <c r="U200" i="7" a="1"/>
  <c r="U200" i="7"/>
  <c r="X200" i="7"/>
  <c r="U201" i="7" a="1"/>
  <c r="U201" i="7"/>
  <c r="X201" i="7"/>
  <c r="U202" i="7" a="1"/>
  <c r="U202" i="7"/>
  <c r="X202" i="7"/>
  <c r="U203" i="7" a="1"/>
  <c r="U203" i="7"/>
  <c r="X203" i="7"/>
  <c r="U204" i="7" a="1"/>
  <c r="U204" i="7"/>
  <c r="X204" i="7"/>
  <c r="U205" i="7" a="1"/>
  <c r="U205" i="7"/>
  <c r="X205" i="7"/>
  <c r="U206" i="7" a="1"/>
  <c r="U206" i="7"/>
  <c r="X206" i="7"/>
  <c r="U207" i="7" a="1"/>
  <c r="U207" i="7"/>
  <c r="X207" i="7"/>
  <c r="U208" i="7" a="1"/>
  <c r="U208" i="7"/>
  <c r="X208" i="7"/>
  <c r="U209" i="7" a="1"/>
  <c r="U209" i="7"/>
  <c r="X209" i="7"/>
  <c r="U210" i="7" a="1"/>
  <c r="U210" i="7"/>
  <c r="X210" i="7"/>
  <c r="U211" i="7" a="1"/>
  <c r="U211" i="7"/>
  <c r="X211" i="7"/>
  <c r="U212" i="7" a="1"/>
  <c r="U212" i="7"/>
  <c r="X212" i="7"/>
  <c r="U213" i="7" a="1"/>
  <c r="U213" i="7"/>
  <c r="X213" i="7"/>
  <c r="U214" i="7" a="1"/>
  <c r="U214" i="7"/>
  <c r="X214" i="7"/>
  <c r="U215" i="7" a="1"/>
  <c r="U215" i="7"/>
  <c r="X215" i="7"/>
  <c r="U216" i="7" a="1"/>
  <c r="U216" i="7"/>
  <c r="X216" i="7"/>
  <c r="U217" i="7" a="1"/>
  <c r="U217" i="7"/>
  <c r="X217" i="7"/>
  <c r="U218" i="7" a="1"/>
  <c r="U218" i="7"/>
  <c r="X218" i="7"/>
  <c r="U219" i="7" a="1"/>
  <c r="U219" i="7"/>
  <c r="X219" i="7"/>
  <c r="U220" i="7" a="1"/>
  <c r="U220" i="7"/>
  <c r="X220" i="7"/>
  <c r="U221" i="7" a="1"/>
  <c r="U221" i="7"/>
  <c r="X221" i="7"/>
  <c r="U222" i="7" a="1"/>
  <c r="U222" i="7"/>
  <c r="X222" i="7"/>
  <c r="U223" i="7" a="1"/>
  <c r="U223" i="7"/>
  <c r="X223" i="7"/>
  <c r="U224" i="7" a="1"/>
  <c r="U224" i="7"/>
  <c r="X224" i="7"/>
  <c r="U225" i="7" a="1"/>
  <c r="U225" i="7"/>
  <c r="X225" i="7"/>
  <c r="U226" i="7" a="1"/>
  <c r="U226" i="7"/>
  <c r="X226" i="7"/>
  <c r="U227" i="7" a="1"/>
  <c r="U227" i="7"/>
  <c r="X227" i="7"/>
  <c r="U228" i="7" a="1"/>
  <c r="U228" i="7"/>
  <c r="X228" i="7"/>
  <c r="U229" i="7" a="1"/>
  <c r="U229" i="7"/>
  <c r="X229" i="7"/>
  <c r="U230" i="7" a="1"/>
  <c r="U230" i="7"/>
  <c r="X230" i="7"/>
  <c r="U231" i="7" a="1"/>
  <c r="U231" i="7"/>
  <c r="X231" i="7"/>
  <c r="U232" i="7" a="1"/>
  <c r="U232" i="7"/>
  <c r="X232" i="7"/>
  <c r="U233" i="7" a="1"/>
  <c r="U233" i="7"/>
  <c r="X233" i="7"/>
  <c r="U234" i="7" a="1"/>
  <c r="U234" i="7"/>
  <c r="X234" i="7"/>
  <c r="U235" i="7" a="1"/>
  <c r="U235" i="7"/>
  <c r="X235" i="7"/>
  <c r="U236" i="7" a="1"/>
  <c r="U236" i="7"/>
  <c r="X236" i="7"/>
  <c r="U237" i="7" a="1"/>
  <c r="U237" i="7"/>
  <c r="X237" i="7"/>
  <c r="U238" i="7" a="1"/>
  <c r="U238" i="7"/>
  <c r="X238" i="7"/>
  <c r="U239" i="7" a="1"/>
  <c r="U239" i="7"/>
  <c r="X239" i="7"/>
  <c r="U240" i="7" a="1"/>
  <c r="U240" i="7"/>
  <c r="X240" i="7"/>
  <c r="U241" i="7" a="1"/>
  <c r="U241" i="7"/>
  <c r="X241" i="7"/>
  <c r="U242" i="7" a="1"/>
  <c r="U242" i="7"/>
  <c r="X242" i="7"/>
  <c r="U243" i="7" a="1"/>
  <c r="U243" i="7"/>
  <c r="X243" i="7"/>
  <c r="U244" i="7" a="1"/>
  <c r="U244" i="7"/>
  <c r="X244" i="7"/>
  <c r="U245" i="7" a="1"/>
  <c r="U245" i="7"/>
  <c r="X245" i="7"/>
  <c r="U246" i="7" a="1"/>
  <c r="U246" i="7"/>
  <c r="X246" i="7"/>
  <c r="U247" i="7" a="1"/>
  <c r="U247" i="7"/>
  <c r="X247" i="7"/>
  <c r="U248" i="7" a="1"/>
  <c r="U248" i="7"/>
  <c r="X248" i="7"/>
  <c r="U249" i="7" a="1"/>
  <c r="U249" i="7"/>
  <c r="X249" i="7"/>
  <c r="U250" i="7" a="1"/>
  <c r="U250" i="7"/>
  <c r="X250" i="7"/>
  <c r="U251" i="7" a="1"/>
  <c r="U251" i="7"/>
  <c r="X251" i="7"/>
  <c r="U252" i="7" a="1"/>
  <c r="U252" i="7"/>
  <c r="X252" i="7"/>
  <c r="U253" i="7" a="1"/>
  <c r="U253" i="7"/>
  <c r="X253" i="7"/>
  <c r="U254" i="7" a="1"/>
  <c r="U254" i="7"/>
  <c r="X254" i="7"/>
  <c r="U255" i="7" a="1"/>
  <c r="U255" i="7"/>
  <c r="X255" i="7"/>
  <c r="U256" i="7" a="1"/>
  <c r="U256" i="7"/>
  <c r="X256" i="7"/>
  <c r="U257" i="7" a="1"/>
  <c r="U257" i="7"/>
  <c r="X257" i="7"/>
  <c r="U258" i="7" a="1"/>
  <c r="U258" i="7"/>
  <c r="X258" i="7"/>
  <c r="U259" i="7" a="1"/>
  <c r="U259" i="7"/>
  <c r="X259" i="7"/>
  <c r="U260" i="7" a="1"/>
  <c r="U260" i="7"/>
  <c r="X260" i="7"/>
  <c r="U261" i="7" a="1"/>
  <c r="U261" i="7"/>
  <c r="X261" i="7"/>
  <c r="U262" i="7" a="1"/>
  <c r="U262" i="7"/>
  <c r="X262" i="7"/>
  <c r="U263" i="7" a="1"/>
  <c r="U263" i="7"/>
  <c r="X263" i="7"/>
  <c r="U264" i="7" a="1"/>
  <c r="U264" i="7"/>
  <c r="X264" i="7"/>
  <c r="U265" i="7" a="1"/>
  <c r="U265" i="7"/>
  <c r="X265" i="7"/>
  <c r="U266" i="7" a="1"/>
  <c r="U266" i="7"/>
  <c r="X266" i="7"/>
  <c r="U267" i="7" a="1"/>
  <c r="U267" i="7"/>
  <c r="X267" i="7"/>
  <c r="U268" i="7" a="1"/>
  <c r="U268" i="7"/>
  <c r="X268" i="7"/>
  <c r="U269" i="7" a="1"/>
  <c r="U269" i="7"/>
  <c r="X269" i="7"/>
  <c r="U270" i="7" a="1"/>
  <c r="U270" i="7"/>
  <c r="X270" i="7"/>
  <c r="U271" i="7" a="1"/>
  <c r="U271" i="7"/>
  <c r="X271" i="7"/>
  <c r="U272" i="7" a="1"/>
  <c r="U272" i="7"/>
  <c r="X272" i="7"/>
  <c r="U273" i="7" a="1"/>
  <c r="U273" i="7"/>
  <c r="X273" i="7"/>
  <c r="U274" i="7" a="1"/>
  <c r="U274" i="7"/>
  <c r="X274" i="7"/>
  <c r="U275" i="7" a="1"/>
  <c r="U275" i="7"/>
  <c r="X275" i="7"/>
  <c r="U276" i="7" a="1"/>
  <c r="U276" i="7"/>
  <c r="X276" i="7"/>
  <c r="U277" i="7" a="1"/>
  <c r="U277" i="7"/>
  <c r="X277" i="7"/>
  <c r="U278" i="7" a="1"/>
  <c r="U278" i="7"/>
  <c r="X278" i="7"/>
  <c r="U279" i="7" a="1"/>
  <c r="U279" i="7"/>
  <c r="X279" i="7"/>
  <c r="U280" i="7" a="1"/>
  <c r="U280" i="7"/>
  <c r="X280" i="7"/>
  <c r="U281" i="7" a="1"/>
  <c r="U281" i="7"/>
  <c r="X281" i="7"/>
  <c r="U282" i="7" a="1"/>
  <c r="U282" i="7"/>
  <c r="X282" i="7"/>
  <c r="U283" i="7" a="1"/>
  <c r="U283" i="7"/>
  <c r="X283" i="7"/>
  <c r="U284" i="7" a="1"/>
  <c r="U284" i="7"/>
  <c r="X284" i="7"/>
  <c r="U285" i="7" a="1"/>
  <c r="U285" i="7"/>
  <c r="X285" i="7"/>
  <c r="U286" i="7" a="1"/>
  <c r="U286" i="7"/>
  <c r="X286" i="7"/>
  <c r="U287" i="7" a="1"/>
  <c r="U287" i="7"/>
  <c r="X287" i="7"/>
  <c r="U288" i="7" a="1"/>
  <c r="U288" i="7"/>
  <c r="X288" i="7"/>
  <c r="U289" i="7" a="1"/>
  <c r="U289" i="7"/>
  <c r="X289" i="7"/>
  <c r="U290" i="7" a="1"/>
  <c r="U290" i="7"/>
  <c r="X290" i="7"/>
  <c r="U291" i="7" a="1"/>
  <c r="U291" i="7"/>
  <c r="X291" i="7"/>
  <c r="U292" i="7" a="1"/>
  <c r="U292" i="7"/>
  <c r="X292" i="7"/>
  <c r="U293" i="7" a="1"/>
  <c r="U293" i="7"/>
  <c r="X293" i="7"/>
  <c r="U294" i="7" a="1"/>
  <c r="U294" i="7"/>
  <c r="X294" i="7"/>
  <c r="U295" i="7" a="1"/>
  <c r="U295" i="7"/>
  <c r="X295" i="7"/>
  <c r="U296" i="7" a="1"/>
  <c r="U296" i="7"/>
  <c r="X296" i="7"/>
  <c r="U297" i="7" a="1"/>
  <c r="U297" i="7"/>
  <c r="X297" i="7"/>
  <c r="U298" i="7" a="1"/>
  <c r="U298" i="7"/>
  <c r="X298" i="7"/>
  <c r="U299" i="7" a="1"/>
  <c r="U299" i="7"/>
  <c r="X299" i="7"/>
  <c r="U300" i="7" a="1"/>
  <c r="U300" i="7"/>
  <c r="X300" i="7"/>
  <c r="U301" i="7" a="1"/>
  <c r="U301" i="7"/>
  <c r="X301" i="7"/>
  <c r="U302" i="7" a="1"/>
  <c r="U302" i="7"/>
  <c r="X302" i="7"/>
  <c r="U303" i="7" a="1"/>
  <c r="U303" i="7"/>
  <c r="X303" i="7"/>
  <c r="U304" i="7" a="1"/>
  <c r="U304" i="7"/>
  <c r="X304" i="7"/>
  <c r="U305" i="7" a="1"/>
  <c r="U305" i="7"/>
  <c r="X305" i="7"/>
  <c r="U306" i="7" a="1"/>
  <c r="U306" i="7"/>
  <c r="X306" i="7"/>
  <c r="U307" i="7" a="1"/>
  <c r="U307" i="7"/>
  <c r="X307" i="7"/>
  <c r="U308" i="7" a="1"/>
  <c r="U308" i="7"/>
  <c r="X308" i="7"/>
  <c r="U309" i="7" a="1"/>
  <c r="U309" i="7"/>
  <c r="X309" i="7"/>
  <c r="U310" i="7" a="1"/>
  <c r="U310" i="7"/>
  <c r="X310" i="7"/>
  <c r="U311" i="7" a="1"/>
  <c r="U311" i="7"/>
  <c r="X311" i="7"/>
  <c r="U312" i="7" a="1"/>
  <c r="U312" i="7"/>
  <c r="X312" i="7"/>
  <c r="U313" i="7" a="1"/>
  <c r="U313" i="7"/>
  <c r="X313" i="7"/>
  <c r="U314" i="7" a="1"/>
  <c r="U314" i="7"/>
  <c r="X314" i="7"/>
  <c r="U315" i="7" a="1"/>
  <c r="U315" i="7"/>
  <c r="X315" i="7"/>
  <c r="U316" i="7" a="1"/>
  <c r="U316" i="7"/>
  <c r="X316" i="7"/>
  <c r="U317" i="7" a="1"/>
  <c r="U317" i="7"/>
  <c r="X317" i="7"/>
  <c r="U318" i="7" a="1"/>
  <c r="U318" i="7"/>
  <c r="X318" i="7"/>
  <c r="U319" i="7" a="1"/>
  <c r="U319" i="7"/>
  <c r="X319" i="7"/>
  <c r="U320" i="7" a="1"/>
  <c r="U320" i="7"/>
  <c r="X320" i="7"/>
  <c r="U321" i="7" a="1"/>
  <c r="U321" i="7"/>
  <c r="X321" i="7"/>
  <c r="U322" i="7" a="1"/>
  <c r="U322" i="7"/>
  <c r="X322" i="7"/>
  <c r="U323" i="7" a="1"/>
  <c r="U323" i="7"/>
  <c r="X323" i="7"/>
  <c r="U324" i="7" a="1"/>
  <c r="U324" i="7"/>
  <c r="X324" i="7"/>
  <c r="U325" i="7" a="1"/>
  <c r="U325" i="7"/>
  <c r="X325" i="7"/>
  <c r="U326" i="7" a="1"/>
  <c r="U326" i="7"/>
  <c r="X326" i="7"/>
  <c r="U327" i="7" a="1"/>
  <c r="U327" i="7"/>
  <c r="X327" i="7"/>
  <c r="U328" i="7" a="1"/>
  <c r="U328" i="7"/>
  <c r="X328" i="7"/>
  <c r="U329" i="7" a="1"/>
  <c r="U329" i="7"/>
  <c r="X329" i="7"/>
  <c r="U330" i="7" a="1"/>
  <c r="U330" i="7"/>
  <c r="X330" i="7"/>
  <c r="U331" i="7" a="1"/>
  <c r="U331" i="7"/>
  <c r="X331" i="7"/>
  <c r="U332" i="7" a="1"/>
  <c r="U332" i="7"/>
  <c r="X332" i="7"/>
  <c r="U333" i="7" a="1"/>
  <c r="U333" i="7"/>
  <c r="X333" i="7"/>
  <c r="U334" i="7" a="1"/>
  <c r="U334" i="7"/>
  <c r="X334" i="7"/>
  <c r="U335" i="7" a="1"/>
  <c r="U335" i="7"/>
  <c r="X335" i="7"/>
  <c r="U336" i="7" a="1"/>
  <c r="U336" i="7"/>
  <c r="X336" i="7"/>
  <c r="U337" i="7" a="1"/>
  <c r="U337" i="7"/>
  <c r="X337" i="7"/>
  <c r="U338" i="7" a="1"/>
  <c r="U338" i="7"/>
  <c r="X338" i="7"/>
  <c r="U339" i="7" a="1"/>
  <c r="U339" i="7"/>
  <c r="X339" i="7"/>
  <c r="U340" i="7" a="1"/>
  <c r="U340" i="7"/>
  <c r="X340" i="7"/>
  <c r="U341" i="7" a="1"/>
  <c r="U341" i="7"/>
  <c r="X341" i="7"/>
  <c r="U342" i="7" a="1"/>
  <c r="U342" i="7"/>
  <c r="X342" i="7"/>
  <c r="U343" i="7" a="1"/>
  <c r="U343" i="7"/>
  <c r="X343" i="7"/>
  <c r="U344" i="7" a="1"/>
  <c r="U344" i="7"/>
  <c r="X344" i="7"/>
  <c r="U345" i="7" a="1"/>
  <c r="U345" i="7"/>
  <c r="X345" i="7"/>
  <c r="U346" i="7" a="1"/>
  <c r="U346" i="7"/>
  <c r="X346" i="7"/>
  <c r="U347" i="7" a="1"/>
  <c r="U347" i="7"/>
  <c r="X347" i="7"/>
  <c r="U348" i="7" a="1"/>
  <c r="U348" i="7"/>
  <c r="X348" i="7"/>
  <c r="U349" i="7" a="1"/>
  <c r="U349" i="7"/>
  <c r="X349" i="7"/>
  <c r="U350" i="7" a="1"/>
  <c r="U350" i="7"/>
  <c r="X350" i="7"/>
  <c r="U351" i="7" a="1"/>
  <c r="U351" i="7"/>
  <c r="X351" i="7"/>
  <c r="U352" i="7" a="1"/>
  <c r="U352" i="7"/>
  <c r="X352" i="7"/>
  <c r="U353" i="7" a="1"/>
  <c r="U353" i="7"/>
  <c r="X353" i="7"/>
  <c r="U354" i="7" a="1"/>
  <c r="U354" i="7"/>
  <c r="X354" i="7"/>
  <c r="U355" i="7" a="1"/>
  <c r="U355" i="7"/>
  <c r="X355" i="7"/>
  <c r="U356" i="7" a="1"/>
  <c r="U356" i="7"/>
  <c r="X356" i="7"/>
  <c r="U357" i="7" a="1"/>
  <c r="U357" i="7"/>
  <c r="X357" i="7"/>
  <c r="U358" i="7" a="1"/>
  <c r="U358" i="7"/>
  <c r="X358" i="7"/>
  <c r="U359" i="7" a="1"/>
  <c r="U359" i="7"/>
  <c r="X359" i="7"/>
  <c r="U360" i="7" a="1"/>
  <c r="U360" i="7"/>
  <c r="X360" i="7"/>
  <c r="U361" i="7" a="1"/>
  <c r="U361" i="7"/>
  <c r="X361" i="7"/>
  <c r="U362" i="7" a="1"/>
  <c r="U362" i="7"/>
  <c r="X362" i="7"/>
  <c r="U363" i="7" a="1"/>
  <c r="U363" i="7"/>
  <c r="X363" i="7"/>
  <c r="U364" i="7" a="1"/>
  <c r="U364" i="7"/>
  <c r="X364" i="7"/>
  <c r="U365" i="7" a="1"/>
  <c r="U365" i="7"/>
  <c r="X365" i="7"/>
  <c r="U366" i="7" a="1"/>
  <c r="U366" i="7"/>
  <c r="X366" i="7"/>
  <c r="U367" i="7" a="1"/>
  <c r="U367" i="7"/>
  <c r="X367" i="7"/>
  <c r="U368" i="7" a="1"/>
  <c r="U368" i="7"/>
  <c r="X368" i="7"/>
  <c r="U369" i="7" a="1"/>
  <c r="U369" i="7"/>
  <c r="X369" i="7"/>
  <c r="U370" i="7" a="1"/>
  <c r="U370" i="7"/>
  <c r="X370" i="7"/>
  <c r="U371" i="7" a="1"/>
  <c r="U371" i="7"/>
  <c r="X371" i="7"/>
  <c r="U372" i="7" a="1"/>
  <c r="U372" i="7"/>
  <c r="X372" i="7"/>
  <c r="U373" i="7" a="1"/>
  <c r="U373" i="7"/>
  <c r="X373" i="7"/>
  <c r="U374" i="7" a="1"/>
  <c r="U374" i="7"/>
  <c r="X374" i="7"/>
  <c r="U375" i="7" a="1"/>
  <c r="U375" i="7"/>
  <c r="X375" i="7"/>
  <c r="U376" i="7" a="1"/>
  <c r="U376" i="7"/>
  <c r="X376" i="7"/>
  <c r="U377" i="7" a="1"/>
  <c r="U377" i="7"/>
  <c r="X377" i="7"/>
  <c r="U378" i="7" a="1"/>
  <c r="U378" i="7"/>
  <c r="X378" i="7"/>
  <c r="U379" i="7" a="1"/>
  <c r="U379" i="7"/>
  <c r="X379" i="7"/>
  <c r="U380" i="7" a="1"/>
  <c r="U380" i="7"/>
  <c r="X380" i="7"/>
  <c r="U381" i="7" a="1"/>
  <c r="U381" i="7"/>
  <c r="X381" i="7"/>
  <c r="U382" i="7" a="1"/>
  <c r="U382" i="7"/>
  <c r="X382" i="7"/>
  <c r="U383" i="7" a="1"/>
  <c r="U383" i="7"/>
  <c r="X383" i="7"/>
  <c r="U384" i="7" a="1"/>
  <c r="U384" i="7"/>
  <c r="X384" i="7"/>
  <c r="U385" i="7" a="1"/>
  <c r="U385" i="7"/>
  <c r="X385" i="7"/>
  <c r="U386" i="7" a="1"/>
  <c r="U386" i="7"/>
  <c r="X386" i="7"/>
  <c r="U387" i="7" a="1"/>
  <c r="U387" i="7"/>
  <c r="X387" i="7"/>
  <c r="U388" i="7" a="1"/>
  <c r="U388" i="7"/>
  <c r="X388" i="7"/>
  <c r="U389" i="7" a="1"/>
  <c r="U389" i="7"/>
  <c r="X389" i="7"/>
  <c r="U390" i="7" a="1"/>
  <c r="U390" i="7"/>
  <c r="X390" i="7"/>
  <c r="U391" i="7" a="1"/>
  <c r="U391" i="7"/>
  <c r="X391" i="7"/>
  <c r="U392" i="7" a="1"/>
  <c r="U392" i="7"/>
  <c r="X392" i="7"/>
  <c r="U393" i="7" a="1"/>
  <c r="U393" i="7"/>
  <c r="X393" i="7"/>
  <c r="U394" i="7" a="1"/>
  <c r="U394" i="7"/>
  <c r="X394" i="7"/>
  <c r="U395" i="7" a="1"/>
  <c r="U395" i="7"/>
  <c r="X395" i="7"/>
  <c r="U396" i="7" a="1"/>
  <c r="U396" i="7"/>
  <c r="X396" i="7"/>
  <c r="U397" i="7" a="1"/>
  <c r="U397" i="7"/>
  <c r="X397" i="7"/>
  <c r="U398" i="7" a="1"/>
  <c r="U398" i="7"/>
  <c r="X398" i="7"/>
  <c r="U399" i="7" a="1"/>
  <c r="U399" i="7"/>
  <c r="X399" i="7"/>
  <c r="U400" i="7" a="1"/>
  <c r="U400" i="7"/>
  <c r="X400" i="7"/>
  <c r="U401" i="7" a="1"/>
  <c r="U401" i="7"/>
  <c r="X401" i="7"/>
  <c r="U402" i="7" a="1"/>
  <c r="U402" i="7"/>
  <c r="X402" i="7"/>
  <c r="U403" i="7" a="1"/>
  <c r="U403" i="7"/>
  <c r="X403" i="7"/>
  <c r="U404" i="7" a="1"/>
  <c r="U404" i="7"/>
  <c r="X404" i="7"/>
  <c r="U405" i="7" a="1"/>
  <c r="U405" i="7"/>
  <c r="X405" i="7"/>
  <c r="U406" i="7" a="1"/>
  <c r="U406" i="7"/>
  <c r="X406" i="7"/>
  <c r="U407" i="7" a="1"/>
  <c r="U407" i="7"/>
  <c r="X407" i="7"/>
  <c r="U408" i="7" a="1"/>
  <c r="U408" i="7"/>
  <c r="X408" i="7"/>
  <c r="U409" i="7" a="1"/>
  <c r="U409" i="7"/>
  <c r="X409" i="7"/>
  <c r="U410" i="7" a="1"/>
  <c r="U410" i="7"/>
  <c r="X410" i="7"/>
  <c r="U411" i="7" a="1"/>
  <c r="U411" i="7"/>
  <c r="X411" i="7"/>
  <c r="U412" i="7" a="1"/>
  <c r="U412" i="7"/>
  <c r="X412" i="7"/>
  <c r="U413" i="7" a="1"/>
  <c r="U413" i="7"/>
  <c r="X413" i="7"/>
  <c r="U414" i="7" a="1"/>
  <c r="U414" i="7"/>
  <c r="X414" i="7"/>
  <c r="U415" i="7" a="1"/>
  <c r="U415" i="7"/>
  <c r="X415" i="7"/>
  <c r="U416" i="7" a="1"/>
  <c r="U416" i="7"/>
  <c r="X416" i="7"/>
  <c r="U417" i="7" a="1"/>
  <c r="U417" i="7"/>
  <c r="X417" i="7"/>
  <c r="U418" i="7" a="1"/>
  <c r="U418" i="7"/>
  <c r="X418" i="7"/>
  <c r="U419" i="7" a="1"/>
  <c r="U419" i="7"/>
  <c r="X419" i="7"/>
  <c r="U420" i="7" a="1"/>
  <c r="U420" i="7"/>
  <c r="X420" i="7"/>
  <c r="U421" i="7" a="1"/>
  <c r="U421" i="7"/>
  <c r="X421" i="7"/>
  <c r="U422" i="7" a="1"/>
  <c r="U422" i="7"/>
  <c r="X422" i="7"/>
  <c r="U423" i="7" a="1"/>
  <c r="U423" i="7"/>
  <c r="X423" i="7"/>
  <c r="U424" i="7" a="1"/>
  <c r="U424" i="7"/>
  <c r="X424" i="7"/>
  <c r="U425" i="7" a="1"/>
  <c r="U425" i="7"/>
  <c r="X425" i="7"/>
  <c r="U426" i="7" a="1"/>
  <c r="U426" i="7"/>
  <c r="X426" i="7"/>
  <c r="U427" i="7" a="1"/>
  <c r="U427" i="7"/>
  <c r="X427" i="7"/>
  <c r="U428" i="7" a="1"/>
  <c r="U428" i="7"/>
  <c r="X428" i="7"/>
  <c r="U429" i="7" a="1"/>
  <c r="U429" i="7"/>
  <c r="X429" i="7"/>
  <c r="U430" i="7" a="1"/>
  <c r="U430" i="7"/>
  <c r="X430" i="7"/>
  <c r="U431" i="7" a="1"/>
  <c r="U431" i="7"/>
  <c r="X431" i="7"/>
  <c r="U432" i="7" a="1"/>
  <c r="U432" i="7"/>
  <c r="X432" i="7"/>
  <c r="U433" i="7" a="1"/>
  <c r="U433" i="7"/>
  <c r="X433" i="7"/>
  <c r="U434" i="7" a="1"/>
  <c r="U434" i="7"/>
  <c r="X434" i="7"/>
  <c r="U435" i="7" a="1"/>
  <c r="U435" i="7"/>
  <c r="X435" i="7"/>
  <c r="U436" i="7" a="1"/>
  <c r="U436" i="7"/>
  <c r="X436" i="7"/>
  <c r="U437" i="7" a="1"/>
  <c r="U437" i="7"/>
  <c r="X437" i="7"/>
  <c r="U438" i="7" a="1"/>
  <c r="U438" i="7"/>
  <c r="X438" i="7"/>
  <c r="U439" i="7" a="1"/>
  <c r="U439" i="7"/>
  <c r="X439" i="7"/>
  <c r="U440" i="7" a="1"/>
  <c r="U440" i="7"/>
  <c r="X440" i="7"/>
  <c r="U441" i="7" a="1"/>
  <c r="U441" i="7"/>
  <c r="X441" i="7"/>
  <c r="U442" i="7" a="1"/>
  <c r="U442" i="7"/>
  <c r="X442" i="7"/>
  <c r="U443" i="7" a="1"/>
  <c r="U443" i="7"/>
  <c r="X443" i="7"/>
  <c r="U444" i="7" a="1"/>
  <c r="U444" i="7"/>
  <c r="X444" i="7"/>
  <c r="U445" i="7" a="1"/>
  <c r="U445" i="7"/>
  <c r="X445" i="7"/>
  <c r="U446" i="7" a="1"/>
  <c r="U446" i="7"/>
  <c r="X446" i="7"/>
  <c r="U447" i="7" a="1"/>
  <c r="U447" i="7"/>
  <c r="X447" i="7"/>
  <c r="U448" i="7" a="1"/>
  <c r="U448" i="7"/>
  <c r="X448" i="7"/>
  <c r="U449" i="7" a="1"/>
  <c r="U449" i="7"/>
  <c r="X449" i="7"/>
  <c r="U450" i="7" a="1"/>
  <c r="U450" i="7"/>
  <c r="X450" i="7"/>
  <c r="U451" i="7" a="1"/>
  <c r="U451" i="7"/>
  <c r="X451" i="7"/>
  <c r="U452" i="7" a="1"/>
  <c r="U452" i="7"/>
  <c r="X452" i="7"/>
  <c r="U453" i="7" a="1"/>
  <c r="U453" i="7"/>
  <c r="X453" i="7"/>
  <c r="U454" i="7" a="1"/>
  <c r="U454" i="7"/>
  <c r="X454" i="7"/>
  <c r="U455" i="7" a="1"/>
  <c r="U455" i="7"/>
  <c r="X455" i="7"/>
  <c r="U456" i="7" a="1"/>
  <c r="U456" i="7"/>
  <c r="X456" i="7"/>
  <c r="U457" i="7" a="1"/>
  <c r="U457" i="7"/>
  <c r="X457" i="7"/>
  <c r="U458" i="7" a="1"/>
  <c r="U458" i="7"/>
  <c r="X458" i="7"/>
  <c r="U459" i="7" a="1"/>
  <c r="U459" i="7"/>
  <c r="X459" i="7"/>
  <c r="U460" i="7" a="1"/>
  <c r="U460" i="7"/>
  <c r="X460" i="7"/>
  <c r="U461" i="7" a="1"/>
  <c r="U461" i="7"/>
  <c r="X461" i="7"/>
  <c r="U462" i="7" a="1"/>
  <c r="U462" i="7"/>
  <c r="X462" i="7"/>
  <c r="U463" i="7" a="1"/>
  <c r="U463" i="7"/>
  <c r="X463" i="7"/>
  <c r="U464" i="7" a="1"/>
  <c r="U464" i="7"/>
  <c r="X464" i="7"/>
  <c r="U465" i="7" a="1"/>
  <c r="U465" i="7"/>
  <c r="X465" i="7"/>
  <c r="U466" i="7" a="1"/>
  <c r="U466" i="7"/>
  <c r="X466" i="7"/>
  <c r="U467" i="7" a="1"/>
  <c r="U467" i="7"/>
  <c r="X467" i="7"/>
  <c r="U468" i="7" a="1"/>
  <c r="U468" i="7"/>
  <c r="X468" i="7"/>
  <c r="U469" i="7" a="1"/>
  <c r="U469" i="7"/>
  <c r="X469" i="7"/>
  <c r="U470" i="7" a="1"/>
  <c r="U470" i="7"/>
  <c r="X470" i="7"/>
  <c r="U471" i="7" a="1"/>
  <c r="U471" i="7"/>
  <c r="X471" i="7"/>
  <c r="U472" i="7" a="1"/>
  <c r="U472" i="7"/>
  <c r="X472" i="7"/>
  <c r="U473" i="7" a="1"/>
  <c r="U473" i="7"/>
  <c r="X473" i="7"/>
  <c r="U474" i="7" a="1"/>
  <c r="U474" i="7"/>
  <c r="X474" i="7"/>
  <c r="U475" i="7" a="1"/>
  <c r="U475" i="7"/>
  <c r="X475" i="7"/>
  <c r="U476" i="7" a="1"/>
  <c r="U476" i="7"/>
  <c r="X476" i="7"/>
  <c r="U477" i="7" a="1"/>
  <c r="U477" i="7"/>
  <c r="X477" i="7"/>
  <c r="U478" i="7" a="1"/>
  <c r="U478" i="7"/>
  <c r="X478" i="7"/>
  <c r="U479" i="7" a="1"/>
  <c r="U479" i="7"/>
  <c r="X479" i="7"/>
  <c r="U480" i="7" a="1"/>
  <c r="U480" i="7"/>
  <c r="X480" i="7"/>
  <c r="U481" i="7" a="1"/>
  <c r="U481" i="7"/>
  <c r="X481" i="7"/>
  <c r="U482" i="7" a="1"/>
  <c r="U482" i="7"/>
  <c r="X482" i="7"/>
  <c r="U483" i="7" a="1"/>
  <c r="U483" i="7"/>
  <c r="X483" i="7"/>
  <c r="U484" i="7" a="1"/>
  <c r="U484" i="7"/>
  <c r="X484" i="7"/>
  <c r="U485" i="7" a="1"/>
  <c r="U485" i="7"/>
  <c r="X485" i="7"/>
  <c r="U486" i="7" a="1"/>
  <c r="U486" i="7"/>
  <c r="X486" i="7"/>
  <c r="U487" i="7" a="1"/>
  <c r="U487" i="7"/>
  <c r="X487" i="7"/>
  <c r="U488" i="7" a="1"/>
  <c r="U488" i="7"/>
  <c r="X488" i="7"/>
  <c r="U489" i="7" a="1"/>
  <c r="U489" i="7"/>
  <c r="X489" i="7"/>
  <c r="U490" i="7" a="1"/>
  <c r="U490" i="7"/>
  <c r="X490" i="7"/>
  <c r="U491" i="7" a="1"/>
  <c r="U491" i="7"/>
  <c r="X491" i="7"/>
  <c r="U492" i="7" a="1"/>
  <c r="U492" i="7"/>
  <c r="X492" i="7"/>
  <c r="U493" i="7" a="1"/>
  <c r="U493" i="7"/>
  <c r="X493" i="7"/>
  <c r="U494" i="7" a="1"/>
  <c r="U494" i="7"/>
  <c r="X494" i="7"/>
  <c r="U495" i="7" a="1"/>
  <c r="U495" i="7"/>
  <c r="X495" i="7"/>
  <c r="U496" i="7" a="1"/>
  <c r="U496" i="7"/>
  <c r="X496" i="7"/>
  <c r="U497" i="7" a="1"/>
  <c r="U497" i="7"/>
  <c r="X497" i="7"/>
  <c r="U498" i="7" a="1"/>
  <c r="U498" i="7"/>
  <c r="X498" i="7"/>
  <c r="U499" i="7" a="1"/>
  <c r="U499" i="7"/>
  <c r="X499" i="7"/>
  <c r="U500" i="7" a="1"/>
  <c r="U500" i="7"/>
  <c r="X500" i="7"/>
  <c r="U501" i="7" a="1"/>
  <c r="U501" i="7"/>
  <c r="X501" i="7"/>
  <c r="U502" i="7" a="1"/>
  <c r="U502" i="7"/>
  <c r="X502" i="7"/>
  <c r="U503" i="7" a="1"/>
  <c r="U503" i="7"/>
  <c r="X503" i="7"/>
  <c r="U504" i="7" a="1"/>
  <c r="U504" i="7"/>
  <c r="X504" i="7"/>
  <c r="V21" i="7"/>
  <c r="W21" i="7" a="1"/>
  <c r="W21" i="7"/>
  <c r="AA21" i="7"/>
  <c r="AB21" i="7" a="1"/>
  <c r="AB21" i="7"/>
  <c r="V22" i="7"/>
  <c r="W22" i="7" a="1"/>
  <c r="W22" i="7"/>
  <c r="AA22" i="7"/>
  <c r="AB22" i="7" a="1"/>
  <c r="AB22" i="7"/>
  <c r="V23" i="7"/>
  <c r="W23" i="7" a="1"/>
  <c r="W23" i="7"/>
  <c r="AA23" i="7"/>
  <c r="AB23" i="7" a="1"/>
  <c r="AB23" i="7"/>
  <c r="V24" i="7"/>
  <c r="W24" i="7" a="1"/>
  <c r="W24" i="7"/>
  <c r="AA24" i="7"/>
  <c r="AB24" i="7" a="1"/>
  <c r="AB24" i="7"/>
  <c r="V25" i="7"/>
  <c r="W25" i="7" a="1"/>
  <c r="W25" i="7"/>
  <c r="AA25" i="7"/>
  <c r="AB25" i="7" a="1"/>
  <c r="AB25" i="7"/>
  <c r="V26" i="7"/>
  <c r="W26" i="7" a="1"/>
  <c r="W26" i="7"/>
  <c r="AA26" i="7"/>
  <c r="AB26" i="7" a="1"/>
  <c r="AB26" i="7"/>
  <c r="V27" i="7"/>
  <c r="W27" i="7" a="1"/>
  <c r="W27" i="7"/>
  <c r="AA27" i="7"/>
  <c r="AB27" i="7" a="1"/>
  <c r="AB27" i="7"/>
  <c r="V28" i="7"/>
  <c r="W28" i="7" a="1"/>
  <c r="W28" i="7"/>
  <c r="AA28" i="7"/>
  <c r="AB28" i="7" a="1"/>
  <c r="AB28" i="7"/>
  <c r="V29" i="7"/>
  <c r="W29" i="7" a="1"/>
  <c r="W29" i="7"/>
  <c r="AA29" i="7"/>
  <c r="AB29" i="7" a="1"/>
  <c r="AB29" i="7"/>
  <c r="V30" i="7"/>
  <c r="W30" i="7" a="1"/>
  <c r="W30" i="7"/>
  <c r="AA30" i="7"/>
  <c r="AB30" i="7" a="1"/>
  <c r="AB30" i="7"/>
  <c r="V31" i="7"/>
  <c r="W31" i="7" a="1"/>
  <c r="W31" i="7"/>
  <c r="AA31" i="7"/>
  <c r="AB31" i="7" a="1"/>
  <c r="AB31" i="7"/>
  <c r="V32" i="7"/>
  <c r="W32" i="7" a="1"/>
  <c r="W32" i="7"/>
  <c r="AA32" i="7"/>
  <c r="AB32" i="7" a="1"/>
  <c r="AB32" i="7"/>
  <c r="V33" i="7"/>
  <c r="W33" i="7" a="1"/>
  <c r="W33" i="7"/>
  <c r="AA33" i="7"/>
  <c r="AB33" i="7" a="1"/>
  <c r="AB33" i="7"/>
  <c r="V34" i="7"/>
  <c r="W34" i="7" a="1"/>
  <c r="W34" i="7"/>
  <c r="AA34" i="7"/>
  <c r="AB34" i="7" a="1"/>
  <c r="AB34" i="7"/>
  <c r="V35" i="7"/>
  <c r="W35" i="7" a="1"/>
  <c r="W35" i="7"/>
  <c r="AA35" i="7"/>
  <c r="AB35" i="7" a="1"/>
  <c r="AB35" i="7"/>
  <c r="V36" i="7"/>
  <c r="W36" i="7" a="1"/>
  <c r="W36" i="7"/>
  <c r="AA36" i="7"/>
  <c r="AB36" i="7" a="1"/>
  <c r="AB36" i="7"/>
  <c r="V37" i="7"/>
  <c r="W37" i="7" a="1"/>
  <c r="W37" i="7"/>
  <c r="AA37" i="7"/>
  <c r="AB37" i="7" a="1"/>
  <c r="AB37" i="7"/>
  <c r="V38" i="7"/>
  <c r="W38" i="7" a="1"/>
  <c r="W38" i="7"/>
  <c r="AA38" i="7"/>
  <c r="AB38" i="7" a="1"/>
  <c r="AB38" i="7"/>
  <c r="V39" i="7"/>
  <c r="W39" i="7" a="1"/>
  <c r="W39" i="7"/>
  <c r="AA39" i="7"/>
  <c r="AB39" i="7" a="1"/>
  <c r="AB39" i="7"/>
  <c r="V40" i="7"/>
  <c r="W40" i="7" a="1"/>
  <c r="W40" i="7"/>
  <c r="AA40" i="7"/>
  <c r="AB40" i="7" a="1"/>
  <c r="AB40" i="7"/>
  <c r="V41" i="7"/>
  <c r="W41" i="7" a="1"/>
  <c r="W41" i="7"/>
  <c r="AA41" i="7"/>
  <c r="AB41" i="7" a="1"/>
  <c r="AB41" i="7"/>
  <c r="V42" i="7"/>
  <c r="W42" i="7" a="1"/>
  <c r="W42" i="7"/>
  <c r="AA42" i="7"/>
  <c r="AB42" i="7" a="1"/>
  <c r="AB42" i="7"/>
  <c r="V43" i="7"/>
  <c r="W43" i="7" a="1"/>
  <c r="W43" i="7"/>
  <c r="AA43" i="7"/>
  <c r="AB43" i="7" a="1"/>
  <c r="AB43" i="7"/>
  <c r="V44" i="7"/>
  <c r="W44" i="7" a="1"/>
  <c r="W44" i="7"/>
  <c r="AA44" i="7"/>
  <c r="AB44" i="7" a="1"/>
  <c r="AB44" i="7"/>
  <c r="V45" i="7"/>
  <c r="W45" i="7" a="1"/>
  <c r="W45" i="7"/>
  <c r="AA45" i="7"/>
  <c r="AB45" i="7" a="1"/>
  <c r="AB45" i="7"/>
  <c r="V46" i="7"/>
  <c r="W46" i="7" a="1"/>
  <c r="W46" i="7"/>
  <c r="AA46" i="7"/>
  <c r="AB46" i="7" a="1"/>
  <c r="AB46" i="7"/>
  <c r="V47" i="7"/>
  <c r="W47" i="7" a="1"/>
  <c r="W47" i="7"/>
  <c r="AA47" i="7"/>
  <c r="AB47" i="7" a="1"/>
  <c r="AB47" i="7"/>
  <c r="V48" i="7"/>
  <c r="W48" i="7" a="1"/>
  <c r="W48" i="7"/>
  <c r="AA48" i="7"/>
  <c r="AB48" i="7" a="1"/>
  <c r="AB48" i="7"/>
  <c r="V49" i="7"/>
  <c r="W49" i="7" a="1"/>
  <c r="W49" i="7"/>
  <c r="AA49" i="7"/>
  <c r="AB49" i="7" a="1"/>
  <c r="AB49" i="7"/>
  <c r="V50" i="7"/>
  <c r="W50" i="7" a="1"/>
  <c r="W50" i="7"/>
  <c r="AA50" i="7"/>
  <c r="AB50" i="7" a="1"/>
  <c r="AB50" i="7"/>
  <c r="V51" i="7"/>
  <c r="W51" i="7" a="1"/>
  <c r="W51" i="7"/>
  <c r="AA51" i="7"/>
  <c r="AB51" i="7" a="1"/>
  <c r="AB51" i="7"/>
  <c r="V52" i="7"/>
  <c r="W52" i="7" a="1"/>
  <c r="W52" i="7"/>
  <c r="AA52" i="7"/>
  <c r="AB52" i="7" a="1"/>
  <c r="AB52" i="7"/>
  <c r="V53" i="7"/>
  <c r="W53" i="7" a="1"/>
  <c r="W53" i="7"/>
  <c r="AA53" i="7"/>
  <c r="AB53" i="7" a="1"/>
  <c r="AB53" i="7"/>
  <c r="V54" i="7"/>
  <c r="W54" i="7" a="1"/>
  <c r="W54" i="7"/>
  <c r="AA54" i="7"/>
  <c r="AB54" i="7" a="1"/>
  <c r="AB54" i="7"/>
  <c r="V55" i="7"/>
  <c r="W55" i="7" a="1"/>
  <c r="W55" i="7"/>
  <c r="AA55" i="7"/>
  <c r="AB55" i="7" a="1"/>
  <c r="AB55" i="7"/>
  <c r="V56" i="7"/>
  <c r="W56" i="7" a="1"/>
  <c r="W56" i="7"/>
  <c r="AA56" i="7"/>
  <c r="AB56" i="7" a="1"/>
  <c r="AB56" i="7"/>
  <c r="V57" i="7"/>
  <c r="W57" i="7" a="1"/>
  <c r="W57" i="7"/>
  <c r="AA57" i="7"/>
  <c r="AB57" i="7" a="1"/>
  <c r="AB57" i="7"/>
  <c r="V58" i="7"/>
  <c r="W58" i="7" a="1"/>
  <c r="W58" i="7"/>
  <c r="AA58" i="7"/>
  <c r="AB58" i="7" a="1"/>
  <c r="AB58" i="7"/>
  <c r="V59" i="7"/>
  <c r="W59" i="7" a="1"/>
  <c r="W59" i="7"/>
  <c r="AA59" i="7"/>
  <c r="AB59" i="7" a="1"/>
  <c r="AB59" i="7"/>
  <c r="V60" i="7"/>
  <c r="W60" i="7" a="1"/>
  <c r="W60" i="7"/>
  <c r="AA60" i="7"/>
  <c r="AB60" i="7" a="1"/>
  <c r="AB60" i="7"/>
  <c r="V61" i="7"/>
  <c r="W61" i="7" a="1"/>
  <c r="W61" i="7"/>
  <c r="AA61" i="7"/>
  <c r="AB61" i="7" a="1"/>
  <c r="AB61" i="7"/>
  <c r="V62" i="7"/>
  <c r="W62" i="7" a="1"/>
  <c r="W62" i="7"/>
  <c r="AA62" i="7"/>
  <c r="AB62" i="7" a="1"/>
  <c r="AB62" i="7"/>
  <c r="V63" i="7"/>
  <c r="W63" i="7" a="1"/>
  <c r="W63" i="7"/>
  <c r="AA63" i="7"/>
  <c r="AB63" i="7" a="1"/>
  <c r="AB63" i="7"/>
  <c r="V64" i="7"/>
  <c r="W64" i="7" a="1"/>
  <c r="W64" i="7"/>
  <c r="AA64" i="7"/>
  <c r="AB64" i="7" a="1"/>
  <c r="AB64" i="7"/>
  <c r="V65" i="7"/>
  <c r="W65" i="7" a="1"/>
  <c r="W65" i="7"/>
  <c r="AA65" i="7"/>
  <c r="AB65" i="7" a="1"/>
  <c r="AB65" i="7"/>
  <c r="V66" i="7"/>
  <c r="W66" i="7" a="1"/>
  <c r="W66" i="7"/>
  <c r="AA66" i="7"/>
  <c r="AB66" i="7" a="1"/>
  <c r="AB66" i="7"/>
  <c r="V67" i="7"/>
  <c r="W67" i="7" a="1"/>
  <c r="W67" i="7"/>
  <c r="AA67" i="7"/>
  <c r="AB67" i="7" a="1"/>
  <c r="AB67" i="7"/>
  <c r="V68" i="7"/>
  <c r="W68" i="7" a="1"/>
  <c r="W68" i="7"/>
  <c r="AA68" i="7"/>
  <c r="AB68" i="7" a="1"/>
  <c r="AB68" i="7"/>
  <c r="V69" i="7"/>
  <c r="W69" i="7" a="1"/>
  <c r="W69" i="7"/>
  <c r="AA69" i="7"/>
  <c r="AB69" i="7" a="1"/>
  <c r="AB69" i="7"/>
  <c r="V70" i="7"/>
  <c r="W70" i="7" a="1"/>
  <c r="W70" i="7"/>
  <c r="AA70" i="7"/>
  <c r="AB70" i="7" a="1"/>
  <c r="AB70" i="7"/>
  <c r="V71" i="7"/>
  <c r="W71" i="7" a="1"/>
  <c r="W71" i="7"/>
  <c r="AA71" i="7"/>
  <c r="AB71" i="7" a="1"/>
  <c r="AB71" i="7"/>
  <c r="V72" i="7"/>
  <c r="W72" i="7" a="1"/>
  <c r="W72" i="7"/>
  <c r="AA72" i="7"/>
  <c r="AB72" i="7" a="1"/>
  <c r="AB72" i="7"/>
  <c r="V73" i="7"/>
  <c r="W73" i="7" a="1"/>
  <c r="W73" i="7"/>
  <c r="AA73" i="7"/>
  <c r="AB73" i="7" a="1"/>
  <c r="AB73" i="7"/>
  <c r="V74" i="7"/>
  <c r="W74" i="7" a="1"/>
  <c r="W74" i="7"/>
  <c r="AA74" i="7"/>
  <c r="AB74" i="7" a="1"/>
  <c r="AB74" i="7"/>
  <c r="V75" i="7"/>
  <c r="W75" i="7" a="1"/>
  <c r="W75" i="7"/>
  <c r="AA75" i="7"/>
  <c r="AB75" i="7" a="1"/>
  <c r="AB75" i="7"/>
  <c r="V76" i="7"/>
  <c r="W76" i="7" a="1"/>
  <c r="W76" i="7"/>
  <c r="AA76" i="7"/>
  <c r="AB76" i="7" a="1"/>
  <c r="AB76" i="7"/>
  <c r="V77" i="7"/>
  <c r="W77" i="7" a="1"/>
  <c r="W77" i="7"/>
  <c r="AA77" i="7"/>
  <c r="AB77" i="7" a="1"/>
  <c r="AB77" i="7"/>
  <c r="V78" i="7"/>
  <c r="W78" i="7" a="1"/>
  <c r="W78" i="7"/>
  <c r="AA78" i="7"/>
  <c r="AB78" i="7" a="1"/>
  <c r="AB78" i="7"/>
  <c r="V79" i="7"/>
  <c r="W79" i="7" a="1"/>
  <c r="W79" i="7"/>
  <c r="AA79" i="7"/>
  <c r="AB79" i="7" a="1"/>
  <c r="AB79" i="7"/>
  <c r="V80" i="7"/>
  <c r="W80" i="7" a="1"/>
  <c r="W80" i="7"/>
  <c r="AA80" i="7"/>
  <c r="AB80" i="7" a="1"/>
  <c r="AB80" i="7"/>
  <c r="V81" i="7"/>
  <c r="W81" i="7" a="1"/>
  <c r="W81" i="7"/>
  <c r="AA81" i="7"/>
  <c r="AB81" i="7" a="1"/>
  <c r="AB81" i="7"/>
  <c r="V82" i="7"/>
  <c r="W82" i="7" a="1"/>
  <c r="W82" i="7"/>
  <c r="AA82" i="7"/>
  <c r="AB82" i="7" a="1"/>
  <c r="AB82" i="7"/>
  <c r="V83" i="7"/>
  <c r="W83" i="7" a="1"/>
  <c r="W83" i="7"/>
  <c r="AA83" i="7"/>
  <c r="AB83" i="7" a="1"/>
  <c r="AB83" i="7"/>
  <c r="V84" i="7"/>
  <c r="W84" i="7" a="1"/>
  <c r="W84" i="7"/>
  <c r="AA84" i="7"/>
  <c r="AB84" i="7" a="1"/>
  <c r="AB84" i="7"/>
  <c r="V85" i="7"/>
  <c r="W85" i="7" a="1"/>
  <c r="W85" i="7"/>
  <c r="AA85" i="7"/>
  <c r="AB85" i="7" a="1"/>
  <c r="AB85" i="7"/>
  <c r="V86" i="7"/>
  <c r="W86" i="7" a="1"/>
  <c r="W86" i="7"/>
  <c r="AA86" i="7"/>
  <c r="AB86" i="7" a="1"/>
  <c r="AB86" i="7"/>
  <c r="V87" i="7"/>
  <c r="W87" i="7" a="1"/>
  <c r="W87" i="7"/>
  <c r="AA87" i="7"/>
  <c r="AB87" i="7" a="1"/>
  <c r="AB87" i="7"/>
  <c r="V88" i="7"/>
  <c r="W88" i="7" a="1"/>
  <c r="W88" i="7"/>
  <c r="AA88" i="7"/>
  <c r="AB88" i="7" a="1"/>
  <c r="AB88" i="7"/>
  <c r="V89" i="7"/>
  <c r="W89" i="7" a="1"/>
  <c r="W89" i="7"/>
  <c r="AA89" i="7"/>
  <c r="AB89" i="7" a="1"/>
  <c r="AB89" i="7"/>
  <c r="V90" i="7"/>
  <c r="W90" i="7" a="1"/>
  <c r="W90" i="7"/>
  <c r="AA90" i="7"/>
  <c r="AB90" i="7" a="1"/>
  <c r="AB90" i="7"/>
  <c r="V91" i="7"/>
  <c r="W91" i="7" a="1"/>
  <c r="W91" i="7"/>
  <c r="AA91" i="7"/>
  <c r="AB91" i="7" a="1"/>
  <c r="AB91" i="7"/>
  <c r="V92" i="7"/>
  <c r="W92" i="7" a="1"/>
  <c r="W92" i="7"/>
  <c r="AA92" i="7"/>
  <c r="AB92" i="7" a="1"/>
  <c r="AB92" i="7"/>
  <c r="V93" i="7"/>
  <c r="W93" i="7" a="1"/>
  <c r="W93" i="7"/>
  <c r="AA93" i="7"/>
  <c r="AB93" i="7" a="1"/>
  <c r="AB93" i="7"/>
  <c r="V94" i="7"/>
  <c r="W94" i="7" a="1"/>
  <c r="W94" i="7"/>
  <c r="AA94" i="7"/>
  <c r="AB94" i="7" a="1"/>
  <c r="AB94" i="7"/>
  <c r="V95" i="7"/>
  <c r="W95" i="7" a="1"/>
  <c r="W95" i="7"/>
  <c r="AA95" i="7"/>
  <c r="AB95" i="7" a="1"/>
  <c r="AB95" i="7"/>
  <c r="V96" i="7"/>
  <c r="W96" i="7" a="1"/>
  <c r="W96" i="7"/>
  <c r="AA96" i="7"/>
  <c r="AB96" i="7" a="1"/>
  <c r="AB96" i="7"/>
  <c r="V97" i="7"/>
  <c r="W97" i="7" a="1"/>
  <c r="W97" i="7"/>
  <c r="AA97" i="7"/>
  <c r="AB97" i="7" a="1"/>
  <c r="AB97" i="7"/>
  <c r="V98" i="7"/>
  <c r="W98" i="7" a="1"/>
  <c r="W98" i="7"/>
  <c r="AA98" i="7"/>
  <c r="AB98" i="7" a="1"/>
  <c r="AB98" i="7"/>
  <c r="V99" i="7"/>
  <c r="W99" i="7" a="1"/>
  <c r="W99" i="7"/>
  <c r="AA99" i="7"/>
  <c r="AB99" i="7" a="1"/>
  <c r="AB99" i="7"/>
  <c r="V100" i="7"/>
  <c r="W100" i="7" a="1"/>
  <c r="W100" i="7"/>
  <c r="AA100" i="7"/>
  <c r="AB100" i="7" a="1"/>
  <c r="AB100" i="7"/>
  <c r="V101" i="7"/>
  <c r="W101" i="7" a="1"/>
  <c r="W101" i="7"/>
  <c r="AA101" i="7"/>
  <c r="AB101" i="7" a="1"/>
  <c r="AB101" i="7"/>
  <c r="V102" i="7"/>
  <c r="W102" i="7" a="1"/>
  <c r="W102" i="7"/>
  <c r="AA102" i="7"/>
  <c r="AB102" i="7" a="1"/>
  <c r="AB102" i="7"/>
  <c r="V103" i="7"/>
  <c r="W103" i="7" a="1"/>
  <c r="W103" i="7"/>
  <c r="AA103" i="7"/>
  <c r="AB103" i="7" a="1"/>
  <c r="AB103" i="7"/>
  <c r="V104" i="7"/>
  <c r="W104" i="7" a="1"/>
  <c r="W104" i="7"/>
  <c r="AA104" i="7"/>
  <c r="AB104" i="7" a="1"/>
  <c r="AB104" i="7"/>
  <c r="V105" i="7"/>
  <c r="W105" i="7" a="1"/>
  <c r="W105" i="7"/>
  <c r="AA105" i="7"/>
  <c r="AB105" i="7" a="1"/>
  <c r="AB105" i="7"/>
  <c r="V106" i="7"/>
  <c r="W106" i="7" a="1"/>
  <c r="W106" i="7"/>
  <c r="AA106" i="7"/>
  <c r="AB106" i="7" a="1"/>
  <c r="AB106" i="7"/>
  <c r="V107" i="7"/>
  <c r="W107" i="7" a="1"/>
  <c r="W107" i="7"/>
  <c r="AA107" i="7"/>
  <c r="AB107" i="7" a="1"/>
  <c r="AB107" i="7"/>
  <c r="V108" i="7"/>
  <c r="W108" i="7" a="1"/>
  <c r="W108" i="7"/>
  <c r="AA108" i="7"/>
  <c r="AB108" i="7" a="1"/>
  <c r="AB108" i="7"/>
  <c r="V109" i="7"/>
  <c r="W109" i="7" a="1"/>
  <c r="W109" i="7"/>
  <c r="AA109" i="7"/>
  <c r="AB109" i="7" a="1"/>
  <c r="AB109" i="7"/>
  <c r="V110" i="7"/>
  <c r="W110" i="7" a="1"/>
  <c r="W110" i="7"/>
  <c r="AA110" i="7"/>
  <c r="AB110" i="7" a="1"/>
  <c r="AB110" i="7"/>
  <c r="V111" i="7"/>
  <c r="W111" i="7" a="1"/>
  <c r="W111" i="7"/>
  <c r="AA111" i="7"/>
  <c r="AB111" i="7" a="1"/>
  <c r="AB111" i="7"/>
  <c r="V112" i="7"/>
  <c r="W112" i="7" a="1"/>
  <c r="W112" i="7"/>
  <c r="AA112" i="7"/>
  <c r="AB112" i="7" a="1"/>
  <c r="AB112" i="7"/>
  <c r="V113" i="7"/>
  <c r="W113" i="7" a="1"/>
  <c r="W113" i="7"/>
  <c r="AA113" i="7"/>
  <c r="AB113" i="7" a="1"/>
  <c r="AB113" i="7"/>
  <c r="V114" i="7"/>
  <c r="W114" i="7" a="1"/>
  <c r="W114" i="7"/>
  <c r="AA114" i="7"/>
  <c r="AB114" i="7" a="1"/>
  <c r="AB114" i="7"/>
  <c r="V115" i="7"/>
  <c r="W115" i="7" a="1"/>
  <c r="W115" i="7"/>
  <c r="AA115" i="7"/>
  <c r="AB115" i="7" a="1"/>
  <c r="AB115" i="7"/>
  <c r="V116" i="7"/>
  <c r="W116" i="7" a="1"/>
  <c r="W116" i="7"/>
  <c r="AA116" i="7"/>
  <c r="AB116" i="7" a="1"/>
  <c r="AB116" i="7"/>
  <c r="V117" i="7"/>
  <c r="W117" i="7" a="1"/>
  <c r="W117" i="7"/>
  <c r="AA117" i="7"/>
  <c r="AB117" i="7" a="1"/>
  <c r="AB117" i="7"/>
  <c r="V118" i="7"/>
  <c r="W118" i="7" a="1"/>
  <c r="W118" i="7"/>
  <c r="AA118" i="7"/>
  <c r="AB118" i="7" a="1"/>
  <c r="AB118" i="7"/>
  <c r="V119" i="7"/>
  <c r="W119" i="7" a="1"/>
  <c r="W119" i="7"/>
  <c r="AA119" i="7"/>
  <c r="AB119" i="7" a="1"/>
  <c r="AB119" i="7"/>
  <c r="V120" i="7"/>
  <c r="W120" i="7" a="1"/>
  <c r="W120" i="7"/>
  <c r="AA120" i="7"/>
  <c r="AB120" i="7" a="1"/>
  <c r="AB120" i="7"/>
  <c r="V121" i="7"/>
  <c r="W121" i="7" a="1"/>
  <c r="W121" i="7"/>
  <c r="AA121" i="7"/>
  <c r="AB121" i="7" a="1"/>
  <c r="AB121" i="7"/>
  <c r="V122" i="7"/>
  <c r="W122" i="7" a="1"/>
  <c r="W122" i="7"/>
  <c r="AA122" i="7"/>
  <c r="AB122" i="7" a="1"/>
  <c r="AB122" i="7"/>
  <c r="V123" i="7"/>
  <c r="W123" i="7" a="1"/>
  <c r="W123" i="7"/>
  <c r="AA123" i="7"/>
  <c r="AB123" i="7" a="1"/>
  <c r="AB123" i="7"/>
  <c r="V124" i="7"/>
  <c r="W124" i="7" a="1"/>
  <c r="W124" i="7"/>
  <c r="AA124" i="7"/>
  <c r="AB124" i="7" a="1"/>
  <c r="AB124" i="7"/>
  <c r="V125" i="7"/>
  <c r="W125" i="7" a="1"/>
  <c r="W125" i="7"/>
  <c r="AA125" i="7"/>
  <c r="AB125" i="7" a="1"/>
  <c r="AB125" i="7"/>
  <c r="V126" i="7"/>
  <c r="W126" i="7" a="1"/>
  <c r="W126" i="7"/>
  <c r="AA126" i="7"/>
  <c r="AB126" i="7" a="1"/>
  <c r="AB126" i="7"/>
  <c r="V127" i="7"/>
  <c r="W127" i="7" a="1"/>
  <c r="W127" i="7"/>
  <c r="AA127" i="7"/>
  <c r="AB127" i="7" a="1"/>
  <c r="AB127" i="7"/>
  <c r="V128" i="7"/>
  <c r="W128" i="7" a="1"/>
  <c r="W128" i="7"/>
  <c r="AA128" i="7"/>
  <c r="AB128" i="7" a="1"/>
  <c r="AB128" i="7"/>
  <c r="V129" i="7"/>
  <c r="W129" i="7" a="1"/>
  <c r="W129" i="7"/>
  <c r="AA129" i="7"/>
  <c r="AB129" i="7" a="1"/>
  <c r="AB129" i="7"/>
  <c r="V130" i="7"/>
  <c r="W130" i="7" a="1"/>
  <c r="W130" i="7"/>
  <c r="AA130" i="7"/>
  <c r="AB130" i="7" a="1"/>
  <c r="AB130" i="7"/>
  <c r="V131" i="7"/>
  <c r="W131" i="7" a="1"/>
  <c r="W131" i="7"/>
  <c r="AA131" i="7"/>
  <c r="AB131" i="7" a="1"/>
  <c r="AB131" i="7"/>
  <c r="V132" i="7"/>
  <c r="W132" i="7" a="1"/>
  <c r="W132" i="7"/>
  <c r="AA132" i="7"/>
  <c r="AB132" i="7" a="1"/>
  <c r="AB132" i="7"/>
  <c r="V133" i="7"/>
  <c r="W133" i="7" a="1"/>
  <c r="W133" i="7"/>
  <c r="AA133" i="7"/>
  <c r="AB133" i="7" a="1"/>
  <c r="AB133" i="7"/>
  <c r="V134" i="7"/>
  <c r="W134" i="7" a="1"/>
  <c r="W134" i="7"/>
  <c r="AA134" i="7"/>
  <c r="AB134" i="7" a="1"/>
  <c r="AB134" i="7"/>
  <c r="V135" i="7"/>
  <c r="W135" i="7" a="1"/>
  <c r="W135" i="7"/>
  <c r="AA135" i="7"/>
  <c r="AB135" i="7" a="1"/>
  <c r="AB135" i="7"/>
  <c r="V136" i="7"/>
  <c r="W136" i="7" a="1"/>
  <c r="W136" i="7"/>
  <c r="AA136" i="7"/>
  <c r="AB136" i="7" a="1"/>
  <c r="AB136" i="7"/>
  <c r="V137" i="7"/>
  <c r="W137" i="7" a="1"/>
  <c r="W137" i="7"/>
  <c r="AA137" i="7"/>
  <c r="AB137" i="7" a="1"/>
  <c r="AB137" i="7"/>
  <c r="V138" i="7"/>
  <c r="W138" i="7" a="1"/>
  <c r="W138" i="7"/>
  <c r="AA138" i="7"/>
  <c r="AB138" i="7" a="1"/>
  <c r="AB138" i="7"/>
  <c r="V139" i="7"/>
  <c r="W139" i="7" a="1"/>
  <c r="W139" i="7"/>
  <c r="AA139" i="7"/>
  <c r="AB139" i="7" a="1"/>
  <c r="AB139" i="7"/>
  <c r="V140" i="7"/>
  <c r="W140" i="7" a="1"/>
  <c r="W140" i="7"/>
  <c r="AA140" i="7"/>
  <c r="AB140" i="7" a="1"/>
  <c r="AB140" i="7"/>
  <c r="V141" i="7"/>
  <c r="W141" i="7" a="1"/>
  <c r="W141" i="7"/>
  <c r="AA141" i="7"/>
  <c r="AB141" i="7" a="1"/>
  <c r="AB141" i="7"/>
  <c r="V142" i="7"/>
  <c r="W142" i="7" a="1"/>
  <c r="W142" i="7"/>
  <c r="AA142" i="7"/>
  <c r="AB142" i="7" a="1"/>
  <c r="AB142" i="7"/>
  <c r="V143" i="7"/>
  <c r="W143" i="7" a="1"/>
  <c r="W143" i="7"/>
  <c r="AA143" i="7"/>
  <c r="AB143" i="7" a="1"/>
  <c r="AB143" i="7"/>
  <c r="V144" i="7"/>
  <c r="W144" i="7" a="1"/>
  <c r="W144" i="7"/>
  <c r="AA144" i="7"/>
  <c r="AB144" i="7" a="1"/>
  <c r="AB144" i="7"/>
  <c r="V145" i="7"/>
  <c r="W145" i="7" a="1"/>
  <c r="W145" i="7"/>
  <c r="AA145" i="7"/>
  <c r="AB145" i="7" a="1"/>
  <c r="AB145" i="7"/>
  <c r="V146" i="7"/>
  <c r="W146" i="7" a="1"/>
  <c r="W146" i="7"/>
  <c r="AA146" i="7"/>
  <c r="AB146" i="7" a="1"/>
  <c r="AB146" i="7"/>
  <c r="V147" i="7"/>
  <c r="W147" i="7" a="1"/>
  <c r="W147" i="7"/>
  <c r="AA147" i="7"/>
  <c r="AB147" i="7" a="1"/>
  <c r="AB147" i="7"/>
  <c r="V148" i="7"/>
  <c r="W148" i="7" a="1"/>
  <c r="W148" i="7"/>
  <c r="AA148" i="7"/>
  <c r="AB148" i="7" a="1"/>
  <c r="AB148" i="7"/>
  <c r="V149" i="7"/>
  <c r="W149" i="7" a="1"/>
  <c r="W149" i="7"/>
  <c r="AA149" i="7"/>
  <c r="AB149" i="7" a="1"/>
  <c r="AB149" i="7"/>
  <c r="V150" i="7"/>
  <c r="W150" i="7" a="1"/>
  <c r="W150" i="7"/>
  <c r="AA150" i="7"/>
  <c r="AB150" i="7" a="1"/>
  <c r="AB150" i="7"/>
  <c r="V151" i="7"/>
  <c r="W151" i="7" a="1"/>
  <c r="W151" i="7"/>
  <c r="AA151" i="7"/>
  <c r="AB151" i="7" a="1"/>
  <c r="AB151" i="7"/>
  <c r="V152" i="7"/>
  <c r="W152" i="7" a="1"/>
  <c r="W152" i="7"/>
  <c r="AA152" i="7"/>
  <c r="AB152" i="7" a="1"/>
  <c r="AB152" i="7"/>
  <c r="V153" i="7"/>
  <c r="W153" i="7" a="1"/>
  <c r="W153" i="7"/>
  <c r="AA153" i="7"/>
  <c r="AB153" i="7" a="1"/>
  <c r="AB153" i="7"/>
  <c r="V154" i="7"/>
  <c r="W154" i="7" a="1"/>
  <c r="W154" i="7"/>
  <c r="AA154" i="7"/>
  <c r="AB154" i="7" a="1"/>
  <c r="AB154" i="7"/>
  <c r="V155" i="7"/>
  <c r="W155" i="7" a="1"/>
  <c r="W155" i="7"/>
  <c r="AA155" i="7"/>
  <c r="AB155" i="7" a="1"/>
  <c r="AB155" i="7"/>
  <c r="V156" i="7"/>
  <c r="W156" i="7" a="1"/>
  <c r="W156" i="7"/>
  <c r="AA156" i="7"/>
  <c r="AB156" i="7" a="1"/>
  <c r="AB156" i="7"/>
  <c r="V157" i="7"/>
  <c r="W157" i="7" a="1"/>
  <c r="W157" i="7"/>
  <c r="AA157" i="7"/>
  <c r="AB157" i="7" a="1"/>
  <c r="AB157" i="7"/>
  <c r="V158" i="7"/>
  <c r="W158" i="7" a="1"/>
  <c r="W158" i="7"/>
  <c r="AA158" i="7"/>
  <c r="AB158" i="7" a="1"/>
  <c r="AB158" i="7"/>
  <c r="V159" i="7"/>
  <c r="W159" i="7" a="1"/>
  <c r="W159" i="7"/>
  <c r="AA159" i="7"/>
  <c r="AB159" i="7" a="1"/>
  <c r="AB159" i="7"/>
  <c r="V160" i="7"/>
  <c r="W160" i="7" a="1"/>
  <c r="W160" i="7"/>
  <c r="AA160" i="7"/>
  <c r="AB160" i="7" a="1"/>
  <c r="AB160" i="7"/>
  <c r="V161" i="7"/>
  <c r="W161" i="7" a="1"/>
  <c r="W161" i="7"/>
  <c r="AA161" i="7"/>
  <c r="AB161" i="7" a="1"/>
  <c r="AB161" i="7"/>
  <c r="V162" i="7"/>
  <c r="W162" i="7" a="1"/>
  <c r="W162" i="7"/>
  <c r="AA162" i="7"/>
  <c r="AB162" i="7" a="1"/>
  <c r="AB162" i="7"/>
  <c r="V163" i="7"/>
  <c r="W163" i="7" a="1"/>
  <c r="W163" i="7"/>
  <c r="AA163" i="7"/>
  <c r="AB163" i="7" a="1"/>
  <c r="AB163" i="7"/>
  <c r="V164" i="7"/>
  <c r="W164" i="7" a="1"/>
  <c r="W164" i="7"/>
  <c r="AA164" i="7"/>
  <c r="AB164" i="7" a="1"/>
  <c r="AB164" i="7"/>
  <c r="V165" i="7"/>
  <c r="W165" i="7" a="1"/>
  <c r="W165" i="7"/>
  <c r="AA165" i="7"/>
  <c r="AB165" i="7" a="1"/>
  <c r="AB165" i="7"/>
  <c r="V166" i="7"/>
  <c r="W166" i="7" a="1"/>
  <c r="W166" i="7"/>
  <c r="AA166" i="7"/>
  <c r="AB166" i="7" a="1"/>
  <c r="AB166" i="7"/>
  <c r="V167" i="7"/>
  <c r="W167" i="7" a="1"/>
  <c r="W167" i="7"/>
  <c r="AA167" i="7"/>
  <c r="AB167" i="7" a="1"/>
  <c r="AB167" i="7"/>
  <c r="V168" i="7"/>
  <c r="W168" i="7" a="1"/>
  <c r="W168" i="7"/>
  <c r="AA168" i="7"/>
  <c r="AB168" i="7" a="1"/>
  <c r="AB168" i="7"/>
  <c r="V169" i="7"/>
  <c r="W169" i="7" a="1"/>
  <c r="W169" i="7"/>
  <c r="AA169" i="7"/>
  <c r="AB169" i="7" a="1"/>
  <c r="AB169" i="7"/>
  <c r="V170" i="7"/>
  <c r="W170" i="7" a="1"/>
  <c r="W170" i="7"/>
  <c r="AA170" i="7"/>
  <c r="AB170" i="7" a="1"/>
  <c r="AB170" i="7"/>
  <c r="V171" i="7"/>
  <c r="W171" i="7" a="1"/>
  <c r="W171" i="7"/>
  <c r="AA171" i="7"/>
  <c r="AB171" i="7" a="1"/>
  <c r="AB171" i="7"/>
  <c r="V172" i="7"/>
  <c r="W172" i="7" a="1"/>
  <c r="W172" i="7"/>
  <c r="AA172" i="7"/>
  <c r="AB172" i="7" a="1"/>
  <c r="AB172" i="7"/>
  <c r="V173" i="7"/>
  <c r="W173" i="7" a="1"/>
  <c r="W173" i="7"/>
  <c r="AA173" i="7"/>
  <c r="AB173" i="7" a="1"/>
  <c r="AB173" i="7"/>
  <c r="V174" i="7"/>
  <c r="W174" i="7" a="1"/>
  <c r="W174" i="7"/>
  <c r="AA174" i="7"/>
  <c r="AB174" i="7" a="1"/>
  <c r="AB174" i="7"/>
  <c r="V175" i="7"/>
  <c r="W175" i="7" a="1"/>
  <c r="W175" i="7"/>
  <c r="AA175" i="7"/>
  <c r="AB175" i="7" a="1"/>
  <c r="AB175" i="7"/>
  <c r="V176" i="7"/>
  <c r="W176" i="7" a="1"/>
  <c r="W176" i="7"/>
  <c r="AA176" i="7"/>
  <c r="AB176" i="7" a="1"/>
  <c r="AB176" i="7"/>
  <c r="V177" i="7"/>
  <c r="W177" i="7" a="1"/>
  <c r="W177" i="7"/>
  <c r="AA177" i="7"/>
  <c r="AB177" i="7" a="1"/>
  <c r="AB177" i="7"/>
  <c r="V178" i="7"/>
  <c r="W178" i="7" a="1"/>
  <c r="W178" i="7"/>
  <c r="AA178" i="7"/>
  <c r="AB178" i="7" a="1"/>
  <c r="AB178" i="7"/>
  <c r="V179" i="7"/>
  <c r="W179" i="7" a="1"/>
  <c r="W179" i="7"/>
  <c r="AA179" i="7"/>
  <c r="AB179" i="7" a="1"/>
  <c r="AB179" i="7"/>
  <c r="V180" i="7"/>
  <c r="W180" i="7" a="1"/>
  <c r="W180" i="7"/>
  <c r="AA180" i="7"/>
  <c r="AB180" i="7" a="1"/>
  <c r="AB180" i="7"/>
  <c r="V181" i="7"/>
  <c r="W181" i="7" a="1"/>
  <c r="W181" i="7"/>
  <c r="AA181" i="7"/>
  <c r="AB181" i="7" a="1"/>
  <c r="AB181" i="7"/>
  <c r="V182" i="7"/>
  <c r="W182" i="7" a="1"/>
  <c r="W182" i="7"/>
  <c r="AA182" i="7"/>
  <c r="AB182" i="7" a="1"/>
  <c r="AB182" i="7"/>
  <c r="V183" i="7"/>
  <c r="W183" i="7" a="1"/>
  <c r="W183" i="7"/>
  <c r="AA183" i="7"/>
  <c r="AB183" i="7" a="1"/>
  <c r="AB183" i="7"/>
  <c r="V184" i="7"/>
  <c r="W184" i="7" a="1"/>
  <c r="W184" i="7"/>
  <c r="AA184" i="7"/>
  <c r="AB184" i="7" a="1"/>
  <c r="AB184" i="7"/>
  <c r="V185" i="7"/>
  <c r="W185" i="7" a="1"/>
  <c r="W185" i="7"/>
  <c r="AA185" i="7"/>
  <c r="AB185" i="7" a="1"/>
  <c r="AB185" i="7"/>
  <c r="V186" i="7"/>
  <c r="W186" i="7" a="1"/>
  <c r="W186" i="7"/>
  <c r="AA186" i="7"/>
  <c r="AB186" i="7" a="1"/>
  <c r="AB186" i="7"/>
  <c r="V187" i="7"/>
  <c r="W187" i="7" a="1"/>
  <c r="W187" i="7"/>
  <c r="AA187" i="7"/>
  <c r="AB187" i="7" a="1"/>
  <c r="AB187" i="7"/>
  <c r="V188" i="7"/>
  <c r="W188" i="7" a="1"/>
  <c r="W188" i="7"/>
  <c r="AA188" i="7"/>
  <c r="AB188" i="7" a="1"/>
  <c r="AB188" i="7"/>
  <c r="V189" i="7"/>
  <c r="W189" i="7" a="1"/>
  <c r="W189" i="7"/>
  <c r="AA189" i="7"/>
  <c r="AB189" i="7" a="1"/>
  <c r="AB189" i="7"/>
  <c r="V190" i="7"/>
  <c r="W190" i="7" a="1"/>
  <c r="W190" i="7"/>
  <c r="AA190" i="7"/>
  <c r="AB190" i="7" a="1"/>
  <c r="AB190" i="7"/>
  <c r="V191" i="7"/>
  <c r="W191" i="7" a="1"/>
  <c r="W191" i="7"/>
  <c r="AA191" i="7"/>
  <c r="AB191" i="7" a="1"/>
  <c r="AB191" i="7"/>
  <c r="V192" i="7"/>
  <c r="W192" i="7" a="1"/>
  <c r="W192" i="7"/>
  <c r="AA192" i="7"/>
  <c r="AB192" i="7" a="1"/>
  <c r="AB192" i="7"/>
  <c r="V193" i="7"/>
  <c r="W193" i="7" a="1"/>
  <c r="W193" i="7"/>
  <c r="AA193" i="7"/>
  <c r="AB193" i="7" a="1"/>
  <c r="AB193" i="7"/>
  <c r="V194" i="7"/>
  <c r="W194" i="7" a="1"/>
  <c r="W194" i="7"/>
  <c r="AA194" i="7"/>
  <c r="AB194" i="7" a="1"/>
  <c r="AB194" i="7"/>
  <c r="V195" i="7"/>
  <c r="W195" i="7" a="1"/>
  <c r="W195" i="7"/>
  <c r="AA195" i="7"/>
  <c r="AB195" i="7" a="1"/>
  <c r="AB195" i="7"/>
  <c r="V196" i="7"/>
  <c r="W196" i="7" a="1"/>
  <c r="W196" i="7"/>
  <c r="AA196" i="7"/>
  <c r="AB196" i="7" a="1"/>
  <c r="AB196" i="7"/>
  <c r="V197" i="7"/>
  <c r="W197" i="7" a="1"/>
  <c r="W197" i="7"/>
  <c r="AA197" i="7"/>
  <c r="AB197" i="7" a="1"/>
  <c r="AB197" i="7"/>
  <c r="V198" i="7"/>
  <c r="W198" i="7" a="1"/>
  <c r="W198" i="7"/>
  <c r="AA198" i="7"/>
  <c r="AB198" i="7" a="1"/>
  <c r="AB198" i="7"/>
  <c r="V199" i="7"/>
  <c r="W199" i="7" a="1"/>
  <c r="W199" i="7"/>
  <c r="AA199" i="7"/>
  <c r="AB199" i="7" a="1"/>
  <c r="AB199" i="7"/>
  <c r="V200" i="7"/>
  <c r="W200" i="7" a="1"/>
  <c r="W200" i="7"/>
  <c r="AA200" i="7"/>
  <c r="AB200" i="7" a="1"/>
  <c r="AB200" i="7"/>
  <c r="V201" i="7"/>
  <c r="W201" i="7" a="1"/>
  <c r="W201" i="7"/>
  <c r="AA201" i="7"/>
  <c r="AB201" i="7" a="1"/>
  <c r="AB201" i="7"/>
  <c r="V202" i="7"/>
  <c r="W202" i="7" a="1"/>
  <c r="W202" i="7"/>
  <c r="AA202" i="7"/>
  <c r="AB202" i="7" a="1"/>
  <c r="AB202" i="7"/>
  <c r="V203" i="7"/>
  <c r="W203" i="7" a="1"/>
  <c r="W203" i="7"/>
  <c r="AA203" i="7"/>
  <c r="AB203" i="7" a="1"/>
  <c r="AB203" i="7"/>
  <c r="V204" i="7"/>
  <c r="W204" i="7" a="1"/>
  <c r="W204" i="7"/>
  <c r="AA204" i="7"/>
  <c r="AB204" i="7" a="1"/>
  <c r="AB204" i="7"/>
  <c r="V205" i="7"/>
  <c r="W205" i="7" a="1"/>
  <c r="W205" i="7"/>
  <c r="AA205" i="7"/>
  <c r="AB205" i="7" a="1"/>
  <c r="AB205" i="7"/>
  <c r="V206" i="7"/>
  <c r="W206" i="7" a="1"/>
  <c r="W206" i="7"/>
  <c r="AA206" i="7"/>
  <c r="AB206" i="7" a="1"/>
  <c r="AB206" i="7"/>
  <c r="V207" i="7"/>
  <c r="W207" i="7" a="1"/>
  <c r="W207" i="7"/>
  <c r="AA207" i="7"/>
  <c r="AB207" i="7" a="1"/>
  <c r="AB207" i="7"/>
  <c r="V208" i="7"/>
  <c r="W208" i="7" a="1"/>
  <c r="W208" i="7"/>
  <c r="AA208" i="7"/>
  <c r="AB208" i="7" a="1"/>
  <c r="AB208" i="7"/>
  <c r="V209" i="7"/>
  <c r="W209" i="7" a="1"/>
  <c r="W209" i="7"/>
  <c r="AA209" i="7"/>
  <c r="AB209" i="7" a="1"/>
  <c r="AB209" i="7"/>
  <c r="V210" i="7"/>
  <c r="W210" i="7" a="1"/>
  <c r="W210" i="7"/>
  <c r="AA210" i="7"/>
  <c r="AB210" i="7" a="1"/>
  <c r="AB210" i="7"/>
  <c r="V211" i="7"/>
  <c r="W211" i="7" a="1"/>
  <c r="W211" i="7"/>
  <c r="AA211" i="7"/>
  <c r="AB211" i="7" a="1"/>
  <c r="AB211" i="7"/>
  <c r="V212" i="7"/>
  <c r="W212" i="7" a="1"/>
  <c r="W212" i="7"/>
  <c r="AA212" i="7"/>
  <c r="AB212" i="7" a="1"/>
  <c r="AB212" i="7"/>
  <c r="V213" i="7"/>
  <c r="W213" i="7" a="1"/>
  <c r="W213" i="7"/>
  <c r="AA213" i="7"/>
  <c r="AB213" i="7" a="1"/>
  <c r="AB213" i="7"/>
  <c r="V214" i="7"/>
  <c r="W214" i="7" a="1"/>
  <c r="W214" i="7"/>
  <c r="AA214" i="7"/>
  <c r="AB214" i="7" a="1"/>
  <c r="AB214" i="7"/>
  <c r="V215" i="7"/>
  <c r="W215" i="7" a="1"/>
  <c r="W215" i="7"/>
  <c r="AA215" i="7"/>
  <c r="AB215" i="7" a="1"/>
  <c r="AB215" i="7"/>
  <c r="V216" i="7"/>
  <c r="W216" i="7" a="1"/>
  <c r="W216" i="7"/>
  <c r="AA216" i="7"/>
  <c r="AB216" i="7" a="1"/>
  <c r="AB216" i="7"/>
  <c r="V217" i="7"/>
  <c r="W217" i="7" a="1"/>
  <c r="W217" i="7"/>
  <c r="AA217" i="7"/>
  <c r="AB217" i="7" a="1"/>
  <c r="AB217" i="7"/>
  <c r="V218" i="7"/>
  <c r="W218" i="7" a="1"/>
  <c r="W218" i="7"/>
  <c r="AA218" i="7"/>
  <c r="AB218" i="7" a="1"/>
  <c r="AB218" i="7"/>
  <c r="V219" i="7"/>
  <c r="W219" i="7" a="1"/>
  <c r="W219" i="7"/>
  <c r="AA219" i="7"/>
  <c r="AB219" i="7" a="1"/>
  <c r="AB219" i="7"/>
  <c r="V220" i="7"/>
  <c r="W220" i="7" a="1"/>
  <c r="W220" i="7"/>
  <c r="AA220" i="7"/>
  <c r="AB220" i="7" a="1"/>
  <c r="AB220" i="7"/>
  <c r="V221" i="7"/>
  <c r="W221" i="7" a="1"/>
  <c r="W221" i="7"/>
  <c r="AA221" i="7"/>
  <c r="AB221" i="7" a="1"/>
  <c r="AB221" i="7"/>
  <c r="V222" i="7"/>
  <c r="W222" i="7" a="1"/>
  <c r="W222" i="7"/>
  <c r="AA222" i="7"/>
  <c r="AB222" i="7" a="1"/>
  <c r="AB222" i="7"/>
  <c r="V223" i="7"/>
  <c r="W223" i="7" a="1"/>
  <c r="W223" i="7"/>
  <c r="AA223" i="7"/>
  <c r="AB223" i="7" a="1"/>
  <c r="AB223" i="7"/>
  <c r="V224" i="7"/>
  <c r="W224" i="7" a="1"/>
  <c r="W224" i="7"/>
  <c r="AA224" i="7"/>
  <c r="AB224" i="7" a="1"/>
  <c r="AB224" i="7"/>
  <c r="V225" i="7"/>
  <c r="W225" i="7" a="1"/>
  <c r="W225" i="7"/>
  <c r="AA225" i="7"/>
  <c r="AB225" i="7" a="1"/>
  <c r="AB225" i="7"/>
  <c r="V226" i="7"/>
  <c r="W226" i="7" a="1"/>
  <c r="W226" i="7"/>
  <c r="AA226" i="7"/>
  <c r="AB226" i="7" a="1"/>
  <c r="AB226" i="7"/>
  <c r="V227" i="7"/>
  <c r="W227" i="7" a="1"/>
  <c r="W227" i="7"/>
  <c r="AA227" i="7"/>
  <c r="AB227" i="7" a="1"/>
  <c r="AB227" i="7"/>
  <c r="V228" i="7"/>
  <c r="W228" i="7" a="1"/>
  <c r="W228" i="7"/>
  <c r="AA228" i="7"/>
  <c r="AB228" i="7" a="1"/>
  <c r="AB228" i="7"/>
  <c r="V229" i="7"/>
  <c r="W229" i="7" a="1"/>
  <c r="W229" i="7"/>
  <c r="AA229" i="7"/>
  <c r="AB229" i="7" a="1"/>
  <c r="AB229" i="7"/>
  <c r="V230" i="7"/>
  <c r="W230" i="7" a="1"/>
  <c r="W230" i="7"/>
  <c r="AA230" i="7"/>
  <c r="AB230" i="7" a="1"/>
  <c r="AB230" i="7"/>
  <c r="V231" i="7"/>
  <c r="W231" i="7" a="1"/>
  <c r="W231" i="7"/>
  <c r="AA231" i="7"/>
  <c r="AB231" i="7" a="1"/>
  <c r="AB231" i="7"/>
  <c r="V232" i="7"/>
  <c r="W232" i="7" a="1"/>
  <c r="W232" i="7"/>
  <c r="AA232" i="7"/>
  <c r="AB232" i="7" a="1"/>
  <c r="AB232" i="7"/>
  <c r="V233" i="7"/>
  <c r="W233" i="7" a="1"/>
  <c r="W233" i="7"/>
  <c r="AA233" i="7"/>
  <c r="AB233" i="7" a="1"/>
  <c r="AB233" i="7"/>
  <c r="V234" i="7"/>
  <c r="W234" i="7" a="1"/>
  <c r="W234" i="7"/>
  <c r="AA234" i="7"/>
  <c r="AB234" i="7" a="1"/>
  <c r="AB234" i="7"/>
  <c r="V235" i="7"/>
  <c r="W235" i="7" a="1"/>
  <c r="W235" i="7"/>
  <c r="AA235" i="7"/>
  <c r="AB235" i="7" a="1"/>
  <c r="AB235" i="7"/>
  <c r="V236" i="7"/>
  <c r="W236" i="7" a="1"/>
  <c r="W236" i="7"/>
  <c r="AA236" i="7"/>
  <c r="AB236" i="7" a="1"/>
  <c r="AB236" i="7"/>
  <c r="V237" i="7"/>
  <c r="W237" i="7" a="1"/>
  <c r="W237" i="7"/>
  <c r="AA237" i="7"/>
  <c r="AB237" i="7" a="1"/>
  <c r="AB237" i="7"/>
  <c r="V238" i="7"/>
  <c r="W238" i="7" a="1"/>
  <c r="W238" i="7"/>
  <c r="AA238" i="7"/>
  <c r="AB238" i="7" a="1"/>
  <c r="AB238" i="7"/>
  <c r="V239" i="7"/>
  <c r="W239" i="7" a="1"/>
  <c r="W239" i="7"/>
  <c r="AA239" i="7"/>
  <c r="AB239" i="7" a="1"/>
  <c r="AB239" i="7"/>
  <c r="V240" i="7"/>
  <c r="W240" i="7" a="1"/>
  <c r="W240" i="7"/>
  <c r="AA240" i="7"/>
  <c r="AB240" i="7" a="1"/>
  <c r="AB240" i="7"/>
  <c r="V241" i="7"/>
  <c r="W241" i="7" a="1"/>
  <c r="W241" i="7"/>
  <c r="AA241" i="7"/>
  <c r="AB241" i="7" a="1"/>
  <c r="AB241" i="7"/>
  <c r="V242" i="7"/>
  <c r="W242" i="7" a="1"/>
  <c r="W242" i="7"/>
  <c r="AA242" i="7"/>
  <c r="AB242" i="7" a="1"/>
  <c r="AB242" i="7"/>
  <c r="V243" i="7"/>
  <c r="W243" i="7" a="1"/>
  <c r="W243" i="7"/>
  <c r="AA243" i="7"/>
  <c r="AB243" i="7" a="1"/>
  <c r="AB243" i="7"/>
  <c r="V244" i="7"/>
  <c r="W244" i="7" a="1"/>
  <c r="W244" i="7"/>
  <c r="AA244" i="7"/>
  <c r="AB244" i="7" a="1"/>
  <c r="AB244" i="7"/>
  <c r="V245" i="7"/>
  <c r="W245" i="7" a="1"/>
  <c r="W245" i="7"/>
  <c r="AA245" i="7"/>
  <c r="AB245" i="7" a="1"/>
  <c r="AB245" i="7"/>
  <c r="V246" i="7"/>
  <c r="W246" i="7" a="1"/>
  <c r="W246" i="7"/>
  <c r="AA246" i="7"/>
  <c r="AB246" i="7" a="1"/>
  <c r="AB246" i="7"/>
  <c r="V247" i="7"/>
  <c r="W247" i="7" a="1"/>
  <c r="W247" i="7"/>
  <c r="AA247" i="7"/>
  <c r="AB247" i="7" a="1"/>
  <c r="AB247" i="7"/>
  <c r="V248" i="7"/>
  <c r="W248" i="7" a="1"/>
  <c r="W248" i="7"/>
  <c r="AA248" i="7"/>
  <c r="AB248" i="7" a="1"/>
  <c r="AB248" i="7"/>
  <c r="V249" i="7"/>
  <c r="W249" i="7" a="1"/>
  <c r="W249" i="7"/>
  <c r="AA249" i="7"/>
  <c r="AB249" i="7" a="1"/>
  <c r="AB249" i="7"/>
  <c r="V250" i="7"/>
  <c r="W250" i="7" a="1"/>
  <c r="W250" i="7"/>
  <c r="AA250" i="7"/>
  <c r="AB250" i="7" a="1"/>
  <c r="AB250" i="7"/>
  <c r="V251" i="7"/>
  <c r="W251" i="7" a="1"/>
  <c r="W251" i="7"/>
  <c r="AA251" i="7"/>
  <c r="AB251" i="7" a="1"/>
  <c r="AB251" i="7"/>
  <c r="V252" i="7"/>
  <c r="W252" i="7" a="1"/>
  <c r="W252" i="7"/>
  <c r="AA252" i="7"/>
  <c r="AB252" i="7" a="1"/>
  <c r="AB252" i="7"/>
  <c r="V253" i="7"/>
  <c r="W253" i="7" a="1"/>
  <c r="W253" i="7"/>
  <c r="AA253" i="7"/>
  <c r="AB253" i="7" a="1"/>
  <c r="AB253" i="7"/>
  <c r="V254" i="7"/>
  <c r="W254" i="7" a="1"/>
  <c r="W254" i="7"/>
  <c r="AA254" i="7"/>
  <c r="AB254" i="7" a="1"/>
  <c r="AB254" i="7"/>
  <c r="V255" i="7"/>
  <c r="W255" i="7" a="1"/>
  <c r="W255" i="7"/>
  <c r="AA255" i="7"/>
  <c r="AB255" i="7" a="1"/>
  <c r="AB255" i="7"/>
  <c r="V256" i="7"/>
  <c r="W256" i="7" a="1"/>
  <c r="W256" i="7"/>
  <c r="AA256" i="7"/>
  <c r="AB256" i="7" a="1"/>
  <c r="AB256" i="7"/>
  <c r="V257" i="7"/>
  <c r="W257" i="7" a="1"/>
  <c r="W257" i="7"/>
  <c r="AA257" i="7"/>
  <c r="AB257" i="7" a="1"/>
  <c r="AB257" i="7"/>
  <c r="V258" i="7"/>
  <c r="W258" i="7" a="1"/>
  <c r="W258" i="7"/>
  <c r="AA258" i="7"/>
  <c r="AB258" i="7" a="1"/>
  <c r="AB258" i="7"/>
  <c r="V259" i="7"/>
  <c r="W259" i="7" a="1"/>
  <c r="W259" i="7"/>
  <c r="AA259" i="7"/>
  <c r="AB259" i="7" a="1"/>
  <c r="AB259" i="7"/>
  <c r="V260" i="7"/>
  <c r="W260" i="7" a="1"/>
  <c r="W260" i="7"/>
  <c r="AA260" i="7"/>
  <c r="AB260" i="7" a="1"/>
  <c r="AB260" i="7"/>
  <c r="V261" i="7"/>
  <c r="W261" i="7" a="1"/>
  <c r="W261" i="7"/>
  <c r="AA261" i="7"/>
  <c r="AB261" i="7" a="1"/>
  <c r="AB261" i="7"/>
  <c r="V262" i="7"/>
  <c r="W262" i="7" a="1"/>
  <c r="W262" i="7"/>
  <c r="AA262" i="7"/>
  <c r="AB262" i="7" a="1"/>
  <c r="AB262" i="7"/>
  <c r="V263" i="7"/>
  <c r="W263" i="7" a="1"/>
  <c r="W263" i="7"/>
  <c r="AA263" i="7"/>
  <c r="AB263" i="7" a="1"/>
  <c r="AB263" i="7"/>
  <c r="V264" i="7"/>
  <c r="W264" i="7" a="1"/>
  <c r="W264" i="7"/>
  <c r="AA264" i="7"/>
  <c r="AB264" i="7" a="1"/>
  <c r="AB264" i="7"/>
  <c r="V265" i="7"/>
  <c r="W265" i="7" a="1"/>
  <c r="W265" i="7"/>
  <c r="AA265" i="7"/>
  <c r="AB265" i="7" a="1"/>
  <c r="AB265" i="7"/>
  <c r="V266" i="7"/>
  <c r="W266" i="7" a="1"/>
  <c r="W266" i="7"/>
  <c r="AA266" i="7"/>
  <c r="AB266" i="7" a="1"/>
  <c r="AB266" i="7"/>
  <c r="V267" i="7"/>
  <c r="W267" i="7" a="1"/>
  <c r="W267" i="7"/>
  <c r="AA267" i="7"/>
  <c r="AB267" i="7" a="1"/>
  <c r="AB267" i="7"/>
  <c r="V268" i="7"/>
  <c r="W268" i="7" a="1"/>
  <c r="W268" i="7"/>
  <c r="AA268" i="7"/>
  <c r="AB268" i="7" a="1"/>
  <c r="AB268" i="7"/>
  <c r="V269" i="7"/>
  <c r="W269" i="7" a="1"/>
  <c r="W269" i="7"/>
  <c r="AA269" i="7"/>
  <c r="AB269" i="7" a="1"/>
  <c r="AB269" i="7"/>
  <c r="V270" i="7"/>
  <c r="W270" i="7" a="1"/>
  <c r="W270" i="7"/>
  <c r="AA270" i="7"/>
  <c r="AB270" i="7" a="1"/>
  <c r="AB270" i="7"/>
  <c r="V271" i="7"/>
  <c r="W271" i="7" a="1"/>
  <c r="W271" i="7"/>
  <c r="AA271" i="7"/>
  <c r="AB271" i="7" a="1"/>
  <c r="AB271" i="7"/>
  <c r="V272" i="7"/>
  <c r="W272" i="7" a="1"/>
  <c r="W272" i="7"/>
  <c r="AA272" i="7"/>
  <c r="AB272" i="7" a="1"/>
  <c r="AB272" i="7"/>
  <c r="V273" i="7"/>
  <c r="W273" i="7" a="1"/>
  <c r="W273" i="7"/>
  <c r="AA273" i="7"/>
  <c r="AB273" i="7" a="1"/>
  <c r="AB273" i="7"/>
  <c r="V274" i="7"/>
  <c r="W274" i="7" a="1"/>
  <c r="W274" i="7"/>
  <c r="AA274" i="7"/>
  <c r="AB274" i="7" a="1"/>
  <c r="AB274" i="7"/>
  <c r="V275" i="7"/>
  <c r="W275" i="7" a="1"/>
  <c r="W275" i="7"/>
  <c r="AA275" i="7"/>
  <c r="AB275" i="7" a="1"/>
  <c r="AB275" i="7"/>
  <c r="V276" i="7"/>
  <c r="W276" i="7" a="1"/>
  <c r="W276" i="7"/>
  <c r="AA276" i="7"/>
  <c r="AB276" i="7" a="1"/>
  <c r="AB276" i="7"/>
  <c r="V277" i="7"/>
  <c r="W277" i="7" a="1"/>
  <c r="W277" i="7"/>
  <c r="AA277" i="7"/>
  <c r="AB277" i="7" a="1"/>
  <c r="AB277" i="7"/>
  <c r="V278" i="7"/>
  <c r="W278" i="7" a="1"/>
  <c r="W278" i="7"/>
  <c r="AA278" i="7"/>
  <c r="AB278" i="7" a="1"/>
  <c r="AB278" i="7"/>
  <c r="V279" i="7"/>
  <c r="W279" i="7" a="1"/>
  <c r="W279" i="7"/>
  <c r="AA279" i="7"/>
  <c r="AB279" i="7" a="1"/>
  <c r="AB279" i="7"/>
  <c r="V280" i="7"/>
  <c r="W280" i="7" a="1"/>
  <c r="W280" i="7"/>
  <c r="AA280" i="7"/>
  <c r="AB280" i="7" a="1"/>
  <c r="AB280" i="7"/>
  <c r="V281" i="7"/>
  <c r="W281" i="7" a="1"/>
  <c r="W281" i="7"/>
  <c r="AA281" i="7"/>
  <c r="AB281" i="7" a="1"/>
  <c r="AB281" i="7"/>
  <c r="V282" i="7"/>
  <c r="W282" i="7" a="1"/>
  <c r="W282" i="7"/>
  <c r="AA282" i="7"/>
  <c r="AB282" i="7" a="1"/>
  <c r="AB282" i="7"/>
  <c r="V283" i="7"/>
  <c r="W283" i="7" a="1"/>
  <c r="W283" i="7"/>
  <c r="AA283" i="7"/>
  <c r="AB283" i="7" a="1"/>
  <c r="AB283" i="7"/>
  <c r="V284" i="7"/>
  <c r="W284" i="7" a="1"/>
  <c r="W284" i="7"/>
  <c r="AA284" i="7"/>
  <c r="AB284" i="7" a="1"/>
  <c r="AB284" i="7"/>
  <c r="V285" i="7"/>
  <c r="W285" i="7" a="1"/>
  <c r="W285" i="7"/>
  <c r="AA285" i="7"/>
  <c r="AB285" i="7" a="1"/>
  <c r="AB285" i="7"/>
  <c r="V286" i="7"/>
  <c r="W286" i="7" a="1"/>
  <c r="W286" i="7"/>
  <c r="AA286" i="7"/>
  <c r="AB286" i="7" a="1"/>
  <c r="AB286" i="7"/>
  <c r="V287" i="7"/>
  <c r="W287" i="7" a="1"/>
  <c r="W287" i="7"/>
  <c r="AA287" i="7"/>
  <c r="AB287" i="7" a="1"/>
  <c r="AB287" i="7"/>
  <c r="V288" i="7"/>
  <c r="W288" i="7" a="1"/>
  <c r="W288" i="7"/>
  <c r="AA288" i="7"/>
  <c r="AB288" i="7" a="1"/>
  <c r="AB288" i="7"/>
  <c r="V289" i="7"/>
  <c r="W289" i="7" a="1"/>
  <c r="W289" i="7"/>
  <c r="AA289" i="7"/>
  <c r="AB289" i="7" a="1"/>
  <c r="AB289" i="7"/>
  <c r="V290" i="7"/>
  <c r="W290" i="7" a="1"/>
  <c r="W290" i="7"/>
  <c r="AA290" i="7"/>
  <c r="AB290" i="7" a="1"/>
  <c r="AB290" i="7"/>
  <c r="V291" i="7"/>
  <c r="W291" i="7" a="1"/>
  <c r="W291" i="7"/>
  <c r="AA291" i="7"/>
  <c r="AB291" i="7" a="1"/>
  <c r="AB291" i="7"/>
  <c r="V292" i="7"/>
  <c r="W292" i="7" a="1"/>
  <c r="W292" i="7"/>
  <c r="AA292" i="7"/>
  <c r="AB292" i="7" a="1"/>
  <c r="AB292" i="7"/>
  <c r="V293" i="7"/>
  <c r="W293" i="7" a="1"/>
  <c r="W293" i="7"/>
  <c r="AA293" i="7"/>
  <c r="AB293" i="7" a="1"/>
  <c r="AB293" i="7"/>
  <c r="V294" i="7"/>
  <c r="W294" i="7" a="1"/>
  <c r="W294" i="7"/>
  <c r="AA294" i="7"/>
  <c r="AB294" i="7" a="1"/>
  <c r="AB294" i="7"/>
  <c r="V295" i="7"/>
  <c r="W295" i="7" a="1"/>
  <c r="W295" i="7"/>
  <c r="AA295" i="7"/>
  <c r="AB295" i="7" a="1"/>
  <c r="AB295" i="7"/>
  <c r="V296" i="7"/>
  <c r="W296" i="7" a="1"/>
  <c r="W296" i="7"/>
  <c r="AA296" i="7"/>
  <c r="AB296" i="7" a="1"/>
  <c r="AB296" i="7"/>
  <c r="V297" i="7"/>
  <c r="W297" i="7" a="1"/>
  <c r="W297" i="7"/>
  <c r="AA297" i="7"/>
  <c r="AB297" i="7" a="1"/>
  <c r="AB297" i="7"/>
  <c r="V298" i="7"/>
  <c r="W298" i="7" a="1"/>
  <c r="W298" i="7"/>
  <c r="AA298" i="7"/>
  <c r="AB298" i="7" a="1"/>
  <c r="AB298" i="7"/>
  <c r="V299" i="7"/>
  <c r="W299" i="7" a="1"/>
  <c r="W299" i="7"/>
  <c r="AA299" i="7"/>
  <c r="AB299" i="7" a="1"/>
  <c r="AB299" i="7"/>
  <c r="V300" i="7"/>
  <c r="W300" i="7" a="1"/>
  <c r="W300" i="7"/>
  <c r="AA300" i="7"/>
  <c r="AB300" i="7" a="1"/>
  <c r="AB300" i="7"/>
  <c r="V301" i="7"/>
  <c r="W301" i="7" a="1"/>
  <c r="W301" i="7"/>
  <c r="AA301" i="7"/>
  <c r="AB301" i="7" a="1"/>
  <c r="AB301" i="7"/>
  <c r="V302" i="7"/>
  <c r="W302" i="7" a="1"/>
  <c r="W302" i="7"/>
  <c r="AA302" i="7"/>
  <c r="AB302" i="7" a="1"/>
  <c r="AB302" i="7"/>
  <c r="V303" i="7"/>
  <c r="W303" i="7" a="1"/>
  <c r="W303" i="7"/>
  <c r="AA303" i="7"/>
  <c r="AB303" i="7" a="1"/>
  <c r="AB303" i="7"/>
  <c r="V304" i="7"/>
  <c r="W304" i="7" a="1"/>
  <c r="W304" i="7"/>
  <c r="AA304" i="7"/>
  <c r="AB304" i="7" a="1"/>
  <c r="AB304" i="7"/>
  <c r="V305" i="7"/>
  <c r="W305" i="7" a="1"/>
  <c r="W305" i="7"/>
  <c r="AA305" i="7"/>
  <c r="AB305" i="7" a="1"/>
  <c r="AB305" i="7"/>
  <c r="V306" i="7"/>
  <c r="W306" i="7" a="1"/>
  <c r="W306" i="7"/>
  <c r="AA306" i="7"/>
  <c r="AB306" i="7" a="1"/>
  <c r="AB306" i="7"/>
  <c r="V307" i="7"/>
  <c r="W307" i="7" a="1"/>
  <c r="W307" i="7"/>
  <c r="AA307" i="7"/>
  <c r="AB307" i="7" a="1"/>
  <c r="AB307" i="7"/>
  <c r="V308" i="7"/>
  <c r="W308" i="7" a="1"/>
  <c r="W308" i="7"/>
  <c r="AA308" i="7"/>
  <c r="AB308" i="7" a="1"/>
  <c r="AB308" i="7"/>
  <c r="V309" i="7"/>
  <c r="W309" i="7" a="1"/>
  <c r="W309" i="7"/>
  <c r="AA309" i="7"/>
  <c r="AB309" i="7" a="1"/>
  <c r="AB309" i="7"/>
  <c r="V310" i="7"/>
  <c r="W310" i="7" a="1"/>
  <c r="W310" i="7"/>
  <c r="AA310" i="7"/>
  <c r="AB310" i="7" a="1"/>
  <c r="AB310" i="7"/>
  <c r="V311" i="7"/>
  <c r="W311" i="7" a="1"/>
  <c r="W311" i="7"/>
  <c r="AA311" i="7"/>
  <c r="AB311" i="7" a="1"/>
  <c r="AB311" i="7"/>
  <c r="V312" i="7"/>
  <c r="W312" i="7" a="1"/>
  <c r="W312" i="7"/>
  <c r="AA312" i="7"/>
  <c r="AB312" i="7" a="1"/>
  <c r="AB312" i="7"/>
  <c r="V313" i="7"/>
  <c r="W313" i="7" a="1"/>
  <c r="W313" i="7"/>
  <c r="AA313" i="7"/>
  <c r="AB313" i="7" a="1"/>
  <c r="AB313" i="7"/>
  <c r="V314" i="7"/>
  <c r="W314" i="7" a="1"/>
  <c r="W314" i="7"/>
  <c r="AA314" i="7"/>
  <c r="AB314" i="7" a="1"/>
  <c r="AB314" i="7"/>
  <c r="V315" i="7"/>
  <c r="W315" i="7" a="1"/>
  <c r="W315" i="7"/>
  <c r="AA315" i="7"/>
  <c r="AB315" i="7" a="1"/>
  <c r="AB315" i="7"/>
  <c r="V316" i="7"/>
  <c r="W316" i="7" a="1"/>
  <c r="W316" i="7"/>
  <c r="AA316" i="7"/>
  <c r="AB316" i="7" a="1"/>
  <c r="AB316" i="7"/>
  <c r="V317" i="7"/>
  <c r="W317" i="7" a="1"/>
  <c r="W317" i="7"/>
  <c r="AA317" i="7"/>
  <c r="AB317" i="7" a="1"/>
  <c r="AB317" i="7"/>
  <c r="V318" i="7"/>
  <c r="W318" i="7" a="1"/>
  <c r="W318" i="7"/>
  <c r="AA318" i="7"/>
  <c r="AB318" i="7" a="1"/>
  <c r="AB318" i="7"/>
  <c r="V319" i="7"/>
  <c r="W319" i="7" a="1"/>
  <c r="W319" i="7"/>
  <c r="AA319" i="7"/>
  <c r="AB319" i="7" a="1"/>
  <c r="AB319" i="7"/>
  <c r="V320" i="7"/>
  <c r="W320" i="7" a="1"/>
  <c r="W320" i="7"/>
  <c r="AA320" i="7"/>
  <c r="AB320" i="7" a="1"/>
  <c r="AB320" i="7"/>
  <c r="V321" i="7"/>
  <c r="W321" i="7" a="1"/>
  <c r="W321" i="7"/>
  <c r="AA321" i="7"/>
  <c r="AB321" i="7" a="1"/>
  <c r="AB321" i="7"/>
  <c r="V322" i="7"/>
  <c r="W322" i="7" a="1"/>
  <c r="W322" i="7"/>
  <c r="AA322" i="7"/>
  <c r="AB322" i="7" a="1"/>
  <c r="AB322" i="7"/>
  <c r="V323" i="7"/>
  <c r="W323" i="7" a="1"/>
  <c r="W323" i="7"/>
  <c r="AA323" i="7"/>
  <c r="AB323" i="7" a="1"/>
  <c r="AB323" i="7"/>
  <c r="V324" i="7"/>
  <c r="W324" i="7" a="1"/>
  <c r="W324" i="7"/>
  <c r="AA324" i="7"/>
  <c r="AB324" i="7" a="1"/>
  <c r="AB324" i="7"/>
  <c r="V325" i="7"/>
  <c r="W325" i="7" a="1"/>
  <c r="W325" i="7"/>
  <c r="AA325" i="7"/>
  <c r="AB325" i="7" a="1"/>
  <c r="AB325" i="7"/>
  <c r="V326" i="7"/>
  <c r="W326" i="7" a="1"/>
  <c r="W326" i="7"/>
  <c r="AA326" i="7"/>
  <c r="AB326" i="7" a="1"/>
  <c r="AB326" i="7"/>
  <c r="V327" i="7"/>
  <c r="W327" i="7" a="1"/>
  <c r="W327" i="7"/>
  <c r="AA327" i="7"/>
  <c r="AB327" i="7" a="1"/>
  <c r="AB327" i="7"/>
  <c r="V328" i="7"/>
  <c r="W328" i="7" a="1"/>
  <c r="W328" i="7"/>
  <c r="AA328" i="7"/>
  <c r="AB328" i="7" a="1"/>
  <c r="AB328" i="7"/>
  <c r="V329" i="7"/>
  <c r="W329" i="7" a="1"/>
  <c r="W329" i="7"/>
  <c r="AA329" i="7"/>
  <c r="AB329" i="7" a="1"/>
  <c r="AB329" i="7"/>
  <c r="V330" i="7"/>
  <c r="W330" i="7" a="1"/>
  <c r="W330" i="7"/>
  <c r="AA330" i="7"/>
  <c r="AB330" i="7" a="1"/>
  <c r="AB330" i="7"/>
  <c r="V331" i="7"/>
  <c r="W331" i="7" a="1"/>
  <c r="W331" i="7"/>
  <c r="AA331" i="7"/>
  <c r="AB331" i="7" a="1"/>
  <c r="AB331" i="7"/>
  <c r="V332" i="7"/>
  <c r="W332" i="7" a="1"/>
  <c r="W332" i="7"/>
  <c r="AA332" i="7"/>
  <c r="AB332" i="7" a="1"/>
  <c r="AB332" i="7"/>
  <c r="V333" i="7"/>
  <c r="W333" i="7" a="1"/>
  <c r="W333" i="7"/>
  <c r="AA333" i="7"/>
  <c r="AB333" i="7" a="1"/>
  <c r="AB333" i="7"/>
  <c r="V334" i="7"/>
  <c r="W334" i="7" a="1"/>
  <c r="W334" i="7"/>
  <c r="AA334" i="7"/>
  <c r="AB334" i="7" a="1"/>
  <c r="AB334" i="7"/>
  <c r="V335" i="7"/>
  <c r="W335" i="7" a="1"/>
  <c r="W335" i="7"/>
  <c r="AA335" i="7"/>
  <c r="AB335" i="7" a="1"/>
  <c r="AB335" i="7"/>
  <c r="V336" i="7"/>
  <c r="W336" i="7" a="1"/>
  <c r="W336" i="7"/>
  <c r="AA336" i="7"/>
  <c r="AB336" i="7" a="1"/>
  <c r="AB336" i="7"/>
  <c r="V337" i="7"/>
  <c r="W337" i="7" a="1"/>
  <c r="W337" i="7"/>
  <c r="AA337" i="7"/>
  <c r="AB337" i="7" a="1"/>
  <c r="AB337" i="7"/>
  <c r="V338" i="7"/>
  <c r="W338" i="7" a="1"/>
  <c r="W338" i="7"/>
  <c r="AA338" i="7"/>
  <c r="AB338" i="7" a="1"/>
  <c r="AB338" i="7"/>
  <c r="V339" i="7"/>
  <c r="W339" i="7" a="1"/>
  <c r="W339" i="7"/>
  <c r="AA339" i="7"/>
  <c r="AB339" i="7" a="1"/>
  <c r="AB339" i="7"/>
  <c r="V340" i="7"/>
  <c r="W340" i="7" a="1"/>
  <c r="W340" i="7"/>
  <c r="AA340" i="7"/>
  <c r="AB340" i="7" a="1"/>
  <c r="AB340" i="7"/>
  <c r="V341" i="7"/>
  <c r="W341" i="7" a="1"/>
  <c r="W341" i="7"/>
  <c r="AA341" i="7"/>
  <c r="AB341" i="7" a="1"/>
  <c r="AB341" i="7"/>
  <c r="V342" i="7"/>
  <c r="W342" i="7" a="1"/>
  <c r="W342" i="7"/>
  <c r="AA342" i="7"/>
  <c r="AB342" i="7" a="1"/>
  <c r="AB342" i="7"/>
  <c r="V343" i="7"/>
  <c r="W343" i="7" a="1"/>
  <c r="W343" i="7"/>
  <c r="AA343" i="7"/>
  <c r="AB343" i="7" a="1"/>
  <c r="AB343" i="7"/>
  <c r="V344" i="7"/>
  <c r="W344" i="7" a="1"/>
  <c r="W344" i="7"/>
  <c r="AA344" i="7"/>
  <c r="AB344" i="7" a="1"/>
  <c r="AB344" i="7"/>
  <c r="V345" i="7"/>
  <c r="W345" i="7" a="1"/>
  <c r="W345" i="7"/>
  <c r="AA345" i="7"/>
  <c r="AB345" i="7" a="1"/>
  <c r="AB345" i="7"/>
  <c r="V346" i="7"/>
  <c r="W346" i="7" a="1"/>
  <c r="W346" i="7"/>
  <c r="AA346" i="7"/>
  <c r="AB346" i="7" a="1"/>
  <c r="AB346" i="7"/>
  <c r="V347" i="7"/>
  <c r="W347" i="7" a="1"/>
  <c r="W347" i="7"/>
  <c r="AA347" i="7"/>
  <c r="AB347" i="7" a="1"/>
  <c r="AB347" i="7"/>
  <c r="V348" i="7"/>
  <c r="W348" i="7" a="1"/>
  <c r="W348" i="7"/>
  <c r="AA348" i="7"/>
  <c r="AB348" i="7" a="1"/>
  <c r="AB348" i="7"/>
  <c r="V349" i="7"/>
  <c r="W349" i="7" a="1"/>
  <c r="W349" i="7"/>
  <c r="AA349" i="7"/>
  <c r="AB349" i="7" a="1"/>
  <c r="AB349" i="7"/>
  <c r="V350" i="7"/>
  <c r="W350" i="7" a="1"/>
  <c r="W350" i="7"/>
  <c r="AA350" i="7"/>
  <c r="AB350" i="7" a="1"/>
  <c r="AB350" i="7"/>
  <c r="V351" i="7"/>
  <c r="W351" i="7" a="1"/>
  <c r="W351" i="7"/>
  <c r="AA351" i="7"/>
  <c r="AB351" i="7" a="1"/>
  <c r="AB351" i="7"/>
  <c r="V352" i="7"/>
  <c r="W352" i="7" a="1"/>
  <c r="W352" i="7"/>
  <c r="AA352" i="7"/>
  <c r="AB352" i="7" a="1"/>
  <c r="AB352" i="7"/>
  <c r="V353" i="7"/>
  <c r="W353" i="7" a="1"/>
  <c r="W353" i="7"/>
  <c r="AA353" i="7"/>
  <c r="AB353" i="7" a="1"/>
  <c r="AB353" i="7"/>
  <c r="V354" i="7"/>
  <c r="W354" i="7" a="1"/>
  <c r="W354" i="7"/>
  <c r="AA354" i="7"/>
  <c r="AB354" i="7" a="1"/>
  <c r="AB354" i="7"/>
  <c r="V355" i="7"/>
  <c r="W355" i="7" a="1"/>
  <c r="W355" i="7"/>
  <c r="AA355" i="7"/>
  <c r="AB355" i="7" a="1"/>
  <c r="AB355" i="7"/>
  <c r="V356" i="7"/>
  <c r="W356" i="7" a="1"/>
  <c r="W356" i="7"/>
  <c r="AA356" i="7"/>
  <c r="AB356" i="7" a="1"/>
  <c r="AB356" i="7"/>
  <c r="V357" i="7"/>
  <c r="W357" i="7" a="1"/>
  <c r="W357" i="7"/>
  <c r="AA357" i="7"/>
  <c r="AB357" i="7" a="1"/>
  <c r="AB357" i="7"/>
  <c r="V358" i="7"/>
  <c r="W358" i="7" a="1"/>
  <c r="W358" i="7"/>
  <c r="AA358" i="7"/>
  <c r="AB358" i="7" a="1"/>
  <c r="AB358" i="7"/>
  <c r="V359" i="7"/>
  <c r="W359" i="7" a="1"/>
  <c r="W359" i="7"/>
  <c r="AA359" i="7"/>
  <c r="AB359" i="7" a="1"/>
  <c r="AB359" i="7"/>
  <c r="V360" i="7"/>
  <c r="W360" i="7" a="1"/>
  <c r="W360" i="7"/>
  <c r="AA360" i="7"/>
  <c r="AB360" i="7" a="1"/>
  <c r="AB360" i="7"/>
  <c r="V361" i="7"/>
  <c r="W361" i="7" a="1"/>
  <c r="W361" i="7"/>
  <c r="AA361" i="7"/>
  <c r="AB361" i="7" a="1"/>
  <c r="AB361" i="7"/>
  <c r="V362" i="7"/>
  <c r="W362" i="7" a="1"/>
  <c r="W362" i="7"/>
  <c r="AA362" i="7"/>
  <c r="AB362" i="7" a="1"/>
  <c r="AB362" i="7"/>
  <c r="V363" i="7"/>
  <c r="W363" i="7" a="1"/>
  <c r="W363" i="7"/>
  <c r="AA363" i="7"/>
  <c r="AB363" i="7" a="1"/>
  <c r="AB363" i="7"/>
  <c r="V364" i="7"/>
  <c r="W364" i="7" a="1"/>
  <c r="W364" i="7"/>
  <c r="AA364" i="7"/>
  <c r="AB364" i="7" a="1"/>
  <c r="AB364" i="7"/>
  <c r="V365" i="7"/>
  <c r="W365" i="7" a="1"/>
  <c r="W365" i="7"/>
  <c r="AA365" i="7"/>
  <c r="AB365" i="7" a="1"/>
  <c r="AB365" i="7"/>
  <c r="V366" i="7"/>
  <c r="W366" i="7" a="1"/>
  <c r="W366" i="7"/>
  <c r="AA366" i="7"/>
  <c r="AB366" i="7" a="1"/>
  <c r="AB366" i="7"/>
  <c r="V367" i="7"/>
  <c r="W367" i="7" a="1"/>
  <c r="W367" i="7"/>
  <c r="AA367" i="7"/>
  <c r="AB367" i="7" a="1"/>
  <c r="AB367" i="7"/>
  <c r="V368" i="7"/>
  <c r="W368" i="7" a="1"/>
  <c r="W368" i="7"/>
  <c r="AA368" i="7"/>
  <c r="AB368" i="7" a="1"/>
  <c r="AB368" i="7"/>
  <c r="V369" i="7"/>
  <c r="W369" i="7" a="1"/>
  <c r="W369" i="7"/>
  <c r="AA369" i="7"/>
  <c r="AB369" i="7" a="1"/>
  <c r="AB369" i="7"/>
  <c r="V370" i="7"/>
  <c r="W370" i="7" a="1"/>
  <c r="W370" i="7"/>
  <c r="AA370" i="7"/>
  <c r="AB370" i="7" a="1"/>
  <c r="AB370" i="7"/>
  <c r="V371" i="7"/>
  <c r="W371" i="7" a="1"/>
  <c r="W371" i="7"/>
  <c r="AA371" i="7"/>
  <c r="AB371" i="7" a="1"/>
  <c r="AB371" i="7"/>
  <c r="V372" i="7"/>
  <c r="W372" i="7" a="1"/>
  <c r="W372" i="7"/>
  <c r="AA372" i="7"/>
  <c r="AB372" i="7" a="1"/>
  <c r="AB372" i="7"/>
  <c r="V373" i="7"/>
  <c r="W373" i="7" a="1"/>
  <c r="W373" i="7"/>
  <c r="AA373" i="7"/>
  <c r="AB373" i="7" a="1"/>
  <c r="AB373" i="7"/>
  <c r="V374" i="7"/>
  <c r="W374" i="7" a="1"/>
  <c r="W374" i="7"/>
  <c r="AA374" i="7"/>
  <c r="AB374" i="7" a="1"/>
  <c r="AB374" i="7"/>
  <c r="V375" i="7"/>
  <c r="W375" i="7" a="1"/>
  <c r="W375" i="7"/>
  <c r="AA375" i="7"/>
  <c r="AB375" i="7" a="1"/>
  <c r="AB375" i="7"/>
  <c r="V376" i="7"/>
  <c r="W376" i="7" a="1"/>
  <c r="W376" i="7"/>
  <c r="AA376" i="7"/>
  <c r="AB376" i="7" a="1"/>
  <c r="AB376" i="7"/>
  <c r="V377" i="7"/>
  <c r="W377" i="7" a="1"/>
  <c r="W377" i="7"/>
  <c r="AA377" i="7"/>
  <c r="AB377" i="7" a="1"/>
  <c r="AB377" i="7"/>
  <c r="V378" i="7"/>
  <c r="W378" i="7" a="1"/>
  <c r="W378" i="7"/>
  <c r="AA378" i="7"/>
  <c r="AB378" i="7" a="1"/>
  <c r="AB378" i="7"/>
  <c r="V379" i="7"/>
  <c r="W379" i="7" a="1"/>
  <c r="W379" i="7"/>
  <c r="AA379" i="7"/>
  <c r="AB379" i="7" a="1"/>
  <c r="AB379" i="7"/>
  <c r="V380" i="7"/>
  <c r="W380" i="7" a="1"/>
  <c r="W380" i="7"/>
  <c r="AA380" i="7"/>
  <c r="AB380" i="7" a="1"/>
  <c r="AB380" i="7"/>
  <c r="V381" i="7"/>
  <c r="W381" i="7" a="1"/>
  <c r="W381" i="7"/>
  <c r="AA381" i="7"/>
  <c r="AB381" i="7" a="1"/>
  <c r="AB381" i="7"/>
  <c r="V382" i="7"/>
  <c r="W382" i="7" a="1"/>
  <c r="W382" i="7"/>
  <c r="AA382" i="7"/>
  <c r="AB382" i="7" a="1"/>
  <c r="AB382" i="7"/>
  <c r="V383" i="7"/>
  <c r="W383" i="7" a="1"/>
  <c r="W383" i="7"/>
  <c r="AA383" i="7"/>
  <c r="AB383" i="7" a="1"/>
  <c r="AB383" i="7"/>
  <c r="V384" i="7"/>
  <c r="W384" i="7" a="1"/>
  <c r="W384" i="7"/>
  <c r="AA384" i="7"/>
  <c r="AB384" i="7" a="1"/>
  <c r="AB384" i="7"/>
  <c r="V385" i="7"/>
  <c r="W385" i="7" a="1"/>
  <c r="W385" i="7"/>
  <c r="AA385" i="7"/>
  <c r="AB385" i="7" a="1"/>
  <c r="AB385" i="7"/>
  <c r="V386" i="7"/>
  <c r="W386" i="7" a="1"/>
  <c r="W386" i="7"/>
  <c r="AA386" i="7"/>
  <c r="AB386" i="7" a="1"/>
  <c r="AB386" i="7"/>
  <c r="V387" i="7"/>
  <c r="W387" i="7" a="1"/>
  <c r="W387" i="7"/>
  <c r="AA387" i="7"/>
  <c r="AB387" i="7" a="1"/>
  <c r="AB387" i="7"/>
  <c r="V388" i="7"/>
  <c r="W388" i="7" a="1"/>
  <c r="W388" i="7"/>
  <c r="AA388" i="7"/>
  <c r="AB388" i="7" a="1"/>
  <c r="AB388" i="7"/>
  <c r="V389" i="7"/>
  <c r="W389" i="7" a="1"/>
  <c r="W389" i="7"/>
  <c r="AA389" i="7"/>
  <c r="AB389" i="7" a="1"/>
  <c r="AB389" i="7"/>
  <c r="V390" i="7"/>
  <c r="W390" i="7" a="1"/>
  <c r="W390" i="7"/>
  <c r="AA390" i="7"/>
  <c r="AB390" i="7" a="1"/>
  <c r="AB390" i="7"/>
  <c r="V391" i="7"/>
  <c r="W391" i="7" a="1"/>
  <c r="W391" i="7"/>
  <c r="AA391" i="7"/>
  <c r="AB391" i="7" a="1"/>
  <c r="AB391" i="7"/>
  <c r="V392" i="7"/>
  <c r="W392" i="7" a="1"/>
  <c r="W392" i="7"/>
  <c r="AA392" i="7"/>
  <c r="AB392" i="7" a="1"/>
  <c r="AB392" i="7"/>
  <c r="V393" i="7"/>
  <c r="W393" i="7" a="1"/>
  <c r="W393" i="7"/>
  <c r="AA393" i="7"/>
  <c r="AB393" i="7" a="1"/>
  <c r="AB393" i="7"/>
  <c r="V394" i="7"/>
  <c r="W394" i="7" a="1"/>
  <c r="W394" i="7"/>
  <c r="AA394" i="7"/>
  <c r="AB394" i="7" a="1"/>
  <c r="AB394" i="7"/>
  <c r="V395" i="7"/>
  <c r="W395" i="7" a="1"/>
  <c r="W395" i="7"/>
  <c r="AA395" i="7"/>
  <c r="AB395" i="7" a="1"/>
  <c r="AB395" i="7"/>
  <c r="V396" i="7"/>
  <c r="W396" i="7" a="1"/>
  <c r="W396" i="7"/>
  <c r="AA396" i="7"/>
  <c r="AB396" i="7" a="1"/>
  <c r="AB396" i="7"/>
  <c r="V397" i="7"/>
  <c r="W397" i="7" a="1"/>
  <c r="W397" i="7"/>
  <c r="AA397" i="7"/>
  <c r="AB397" i="7" a="1"/>
  <c r="AB397" i="7"/>
  <c r="V398" i="7"/>
  <c r="W398" i="7" a="1"/>
  <c r="W398" i="7"/>
  <c r="AA398" i="7"/>
  <c r="AB398" i="7" a="1"/>
  <c r="AB398" i="7"/>
  <c r="V399" i="7"/>
  <c r="W399" i="7" a="1"/>
  <c r="W399" i="7"/>
  <c r="AA399" i="7"/>
  <c r="AB399" i="7" a="1"/>
  <c r="AB399" i="7"/>
  <c r="V400" i="7"/>
  <c r="W400" i="7" a="1"/>
  <c r="W400" i="7"/>
  <c r="AA400" i="7"/>
  <c r="AB400" i="7" a="1"/>
  <c r="AB400" i="7"/>
  <c r="V401" i="7"/>
  <c r="W401" i="7" a="1"/>
  <c r="W401" i="7"/>
  <c r="AA401" i="7"/>
  <c r="AB401" i="7" a="1"/>
  <c r="AB401" i="7"/>
  <c r="V402" i="7"/>
  <c r="W402" i="7" a="1"/>
  <c r="W402" i="7"/>
  <c r="AA402" i="7"/>
  <c r="AB402" i="7" a="1"/>
  <c r="AB402" i="7"/>
  <c r="V403" i="7"/>
  <c r="W403" i="7" a="1"/>
  <c r="W403" i="7"/>
  <c r="AA403" i="7"/>
  <c r="AB403" i="7" a="1"/>
  <c r="AB403" i="7"/>
  <c r="V404" i="7"/>
  <c r="W404" i="7" a="1"/>
  <c r="W404" i="7"/>
  <c r="AA404" i="7"/>
  <c r="AB404" i="7" a="1"/>
  <c r="AB404" i="7"/>
  <c r="V405" i="7"/>
  <c r="W405" i="7" a="1"/>
  <c r="W405" i="7"/>
  <c r="AA405" i="7"/>
  <c r="AB405" i="7" a="1"/>
  <c r="AB405" i="7"/>
  <c r="V406" i="7"/>
  <c r="W406" i="7" a="1"/>
  <c r="W406" i="7"/>
  <c r="AA406" i="7"/>
  <c r="AB406" i="7" a="1"/>
  <c r="AB406" i="7"/>
  <c r="V407" i="7"/>
  <c r="W407" i="7" a="1"/>
  <c r="W407" i="7"/>
  <c r="AA407" i="7"/>
  <c r="AB407" i="7" a="1"/>
  <c r="AB407" i="7"/>
  <c r="V408" i="7"/>
  <c r="W408" i="7" a="1"/>
  <c r="W408" i="7"/>
  <c r="AA408" i="7"/>
  <c r="AB408" i="7" a="1"/>
  <c r="AB408" i="7"/>
  <c r="V409" i="7"/>
  <c r="W409" i="7" a="1"/>
  <c r="W409" i="7"/>
  <c r="AA409" i="7"/>
  <c r="AB409" i="7" a="1"/>
  <c r="AB409" i="7"/>
  <c r="V410" i="7"/>
  <c r="W410" i="7" a="1"/>
  <c r="W410" i="7"/>
  <c r="AA410" i="7"/>
  <c r="AB410" i="7" a="1"/>
  <c r="AB410" i="7"/>
  <c r="V411" i="7"/>
  <c r="W411" i="7" a="1"/>
  <c r="W411" i="7"/>
  <c r="AA411" i="7"/>
  <c r="AB411" i="7" a="1"/>
  <c r="AB411" i="7"/>
  <c r="V412" i="7"/>
  <c r="W412" i="7" a="1"/>
  <c r="W412" i="7"/>
  <c r="AA412" i="7"/>
  <c r="AB412" i="7" a="1"/>
  <c r="AB412" i="7"/>
  <c r="V413" i="7"/>
  <c r="W413" i="7" a="1"/>
  <c r="W413" i="7"/>
  <c r="AA413" i="7"/>
  <c r="AB413" i="7" a="1"/>
  <c r="AB413" i="7"/>
  <c r="V414" i="7"/>
  <c r="W414" i="7" a="1"/>
  <c r="W414" i="7"/>
  <c r="AA414" i="7"/>
  <c r="AB414" i="7" a="1"/>
  <c r="AB414" i="7"/>
  <c r="V415" i="7"/>
  <c r="W415" i="7" a="1"/>
  <c r="W415" i="7"/>
  <c r="AA415" i="7"/>
  <c r="AB415" i="7" a="1"/>
  <c r="AB415" i="7"/>
  <c r="V416" i="7"/>
  <c r="W416" i="7" a="1"/>
  <c r="W416" i="7"/>
  <c r="AA416" i="7"/>
  <c r="AB416" i="7" a="1"/>
  <c r="AB416" i="7"/>
  <c r="V417" i="7"/>
  <c r="W417" i="7" a="1"/>
  <c r="W417" i="7"/>
  <c r="AA417" i="7"/>
  <c r="AB417" i="7" a="1"/>
  <c r="AB417" i="7"/>
  <c r="V418" i="7"/>
  <c r="W418" i="7" a="1"/>
  <c r="W418" i="7"/>
  <c r="AA418" i="7"/>
  <c r="AB418" i="7" a="1"/>
  <c r="AB418" i="7"/>
  <c r="V419" i="7"/>
  <c r="W419" i="7" a="1"/>
  <c r="W419" i="7"/>
  <c r="AA419" i="7"/>
  <c r="AB419" i="7" a="1"/>
  <c r="AB419" i="7"/>
  <c r="V420" i="7"/>
  <c r="W420" i="7" a="1"/>
  <c r="W420" i="7"/>
  <c r="AA420" i="7"/>
  <c r="AB420" i="7" a="1"/>
  <c r="AB420" i="7"/>
  <c r="V421" i="7"/>
  <c r="W421" i="7" a="1"/>
  <c r="W421" i="7"/>
  <c r="AA421" i="7"/>
  <c r="AB421" i="7" a="1"/>
  <c r="AB421" i="7"/>
  <c r="V422" i="7"/>
  <c r="W422" i="7" a="1"/>
  <c r="W422" i="7"/>
  <c r="AA422" i="7"/>
  <c r="AB422" i="7" a="1"/>
  <c r="AB422" i="7"/>
  <c r="V423" i="7"/>
  <c r="W423" i="7" a="1"/>
  <c r="W423" i="7"/>
  <c r="AA423" i="7"/>
  <c r="AB423" i="7" a="1"/>
  <c r="AB423" i="7"/>
  <c r="V424" i="7"/>
  <c r="W424" i="7" a="1"/>
  <c r="W424" i="7"/>
  <c r="AA424" i="7"/>
  <c r="AB424" i="7" a="1"/>
  <c r="AB424" i="7"/>
  <c r="V425" i="7"/>
  <c r="W425" i="7" a="1"/>
  <c r="W425" i="7"/>
  <c r="AA425" i="7"/>
  <c r="AB425" i="7" a="1"/>
  <c r="AB425" i="7"/>
  <c r="V426" i="7"/>
  <c r="W426" i="7" a="1"/>
  <c r="W426" i="7"/>
  <c r="AA426" i="7"/>
  <c r="AB426" i="7" a="1"/>
  <c r="AB426" i="7"/>
  <c r="V427" i="7"/>
  <c r="W427" i="7" a="1"/>
  <c r="W427" i="7"/>
  <c r="AA427" i="7"/>
  <c r="AB427" i="7" a="1"/>
  <c r="AB427" i="7"/>
  <c r="V428" i="7"/>
  <c r="W428" i="7" a="1"/>
  <c r="W428" i="7"/>
  <c r="AA428" i="7"/>
  <c r="AB428" i="7" a="1"/>
  <c r="AB428" i="7"/>
  <c r="V429" i="7"/>
  <c r="W429" i="7" a="1"/>
  <c r="W429" i="7"/>
  <c r="AA429" i="7"/>
  <c r="AB429" i="7" a="1"/>
  <c r="AB429" i="7"/>
  <c r="V430" i="7"/>
  <c r="W430" i="7" a="1"/>
  <c r="W430" i="7"/>
  <c r="AA430" i="7"/>
  <c r="AB430" i="7" a="1"/>
  <c r="AB430" i="7"/>
  <c r="V431" i="7"/>
  <c r="W431" i="7" a="1"/>
  <c r="W431" i="7"/>
  <c r="AA431" i="7"/>
  <c r="AB431" i="7" a="1"/>
  <c r="AB431" i="7"/>
  <c r="V432" i="7"/>
  <c r="W432" i="7" a="1"/>
  <c r="W432" i="7"/>
  <c r="AA432" i="7"/>
  <c r="AB432" i="7" a="1"/>
  <c r="AB432" i="7"/>
  <c r="V433" i="7"/>
  <c r="W433" i="7" a="1"/>
  <c r="W433" i="7"/>
  <c r="AA433" i="7"/>
  <c r="AB433" i="7" a="1"/>
  <c r="AB433" i="7"/>
  <c r="V434" i="7"/>
  <c r="W434" i="7" a="1"/>
  <c r="W434" i="7"/>
  <c r="AA434" i="7"/>
  <c r="AB434" i="7" a="1"/>
  <c r="AB434" i="7"/>
  <c r="V435" i="7"/>
  <c r="W435" i="7" a="1"/>
  <c r="W435" i="7"/>
  <c r="AA435" i="7"/>
  <c r="AB435" i="7" a="1"/>
  <c r="AB435" i="7"/>
  <c r="V436" i="7"/>
  <c r="W436" i="7" a="1"/>
  <c r="W436" i="7"/>
  <c r="AA436" i="7"/>
  <c r="AB436" i="7" a="1"/>
  <c r="AB436" i="7"/>
  <c r="V437" i="7"/>
  <c r="W437" i="7" a="1"/>
  <c r="W437" i="7"/>
  <c r="AA437" i="7"/>
  <c r="AB437" i="7" a="1"/>
  <c r="AB437" i="7"/>
  <c r="V438" i="7"/>
  <c r="W438" i="7" a="1"/>
  <c r="W438" i="7"/>
  <c r="AA438" i="7"/>
  <c r="AB438" i="7" a="1"/>
  <c r="AB438" i="7"/>
  <c r="V439" i="7"/>
  <c r="W439" i="7" a="1"/>
  <c r="W439" i="7"/>
  <c r="AA439" i="7"/>
  <c r="AB439" i="7" a="1"/>
  <c r="AB439" i="7"/>
  <c r="V440" i="7"/>
  <c r="W440" i="7" a="1"/>
  <c r="W440" i="7"/>
  <c r="AA440" i="7"/>
  <c r="AB440" i="7" a="1"/>
  <c r="AB440" i="7"/>
  <c r="V441" i="7"/>
  <c r="W441" i="7" a="1"/>
  <c r="W441" i="7"/>
  <c r="AA441" i="7"/>
  <c r="AB441" i="7" a="1"/>
  <c r="AB441" i="7"/>
  <c r="V442" i="7"/>
  <c r="W442" i="7" a="1"/>
  <c r="W442" i="7"/>
  <c r="AA442" i="7"/>
  <c r="AB442" i="7" a="1"/>
  <c r="AB442" i="7"/>
  <c r="V443" i="7"/>
  <c r="W443" i="7" a="1"/>
  <c r="W443" i="7"/>
  <c r="AA443" i="7"/>
  <c r="AB443" i="7" a="1"/>
  <c r="AB443" i="7"/>
  <c r="V444" i="7"/>
  <c r="W444" i="7" a="1"/>
  <c r="W444" i="7"/>
  <c r="AA444" i="7"/>
  <c r="AB444" i="7" a="1"/>
  <c r="AB444" i="7"/>
  <c r="V445" i="7"/>
  <c r="W445" i="7" a="1"/>
  <c r="W445" i="7"/>
  <c r="AA445" i="7"/>
  <c r="AB445" i="7" a="1"/>
  <c r="AB445" i="7"/>
  <c r="V446" i="7"/>
  <c r="W446" i="7" a="1"/>
  <c r="W446" i="7"/>
  <c r="AA446" i="7"/>
  <c r="AB446" i="7" a="1"/>
  <c r="AB446" i="7"/>
  <c r="V447" i="7"/>
  <c r="W447" i="7" a="1"/>
  <c r="W447" i="7"/>
  <c r="AA447" i="7"/>
  <c r="AB447" i="7" a="1"/>
  <c r="AB447" i="7"/>
  <c r="V448" i="7"/>
  <c r="W448" i="7" a="1"/>
  <c r="W448" i="7"/>
  <c r="AA448" i="7"/>
  <c r="AB448" i="7" a="1"/>
  <c r="AB448" i="7"/>
  <c r="V449" i="7"/>
  <c r="W449" i="7" a="1"/>
  <c r="W449" i="7"/>
  <c r="AA449" i="7"/>
  <c r="AB449" i="7" a="1"/>
  <c r="AB449" i="7"/>
  <c r="V450" i="7"/>
  <c r="W450" i="7" a="1"/>
  <c r="W450" i="7"/>
  <c r="AA450" i="7"/>
  <c r="AB450" i="7" a="1"/>
  <c r="AB450" i="7"/>
  <c r="V451" i="7"/>
  <c r="W451" i="7" a="1"/>
  <c r="W451" i="7"/>
  <c r="AA451" i="7"/>
  <c r="AB451" i="7" a="1"/>
  <c r="AB451" i="7"/>
  <c r="V452" i="7"/>
  <c r="W452" i="7" a="1"/>
  <c r="W452" i="7"/>
  <c r="AA452" i="7"/>
  <c r="AB452" i="7" a="1"/>
  <c r="AB452" i="7"/>
  <c r="V453" i="7"/>
  <c r="W453" i="7" a="1"/>
  <c r="W453" i="7"/>
  <c r="AA453" i="7"/>
  <c r="AB453" i="7" a="1"/>
  <c r="AB453" i="7"/>
  <c r="V454" i="7"/>
  <c r="W454" i="7" a="1"/>
  <c r="W454" i="7"/>
  <c r="AA454" i="7"/>
  <c r="AB454" i="7" a="1"/>
  <c r="AB454" i="7"/>
  <c r="V455" i="7"/>
  <c r="W455" i="7" a="1"/>
  <c r="W455" i="7"/>
  <c r="AA455" i="7"/>
  <c r="AB455" i="7" a="1"/>
  <c r="AB455" i="7"/>
  <c r="V456" i="7"/>
  <c r="W456" i="7" a="1"/>
  <c r="W456" i="7"/>
  <c r="AA456" i="7"/>
  <c r="AB456" i="7" a="1"/>
  <c r="AB456" i="7"/>
  <c r="V457" i="7"/>
  <c r="W457" i="7" a="1"/>
  <c r="W457" i="7"/>
  <c r="AA457" i="7"/>
  <c r="AB457" i="7" a="1"/>
  <c r="AB457" i="7"/>
  <c r="V458" i="7"/>
  <c r="W458" i="7" a="1"/>
  <c r="W458" i="7"/>
  <c r="AA458" i="7"/>
  <c r="AB458" i="7" a="1"/>
  <c r="AB458" i="7"/>
  <c r="V459" i="7"/>
  <c r="W459" i="7" a="1"/>
  <c r="W459" i="7"/>
  <c r="AA459" i="7"/>
  <c r="AB459" i="7" a="1"/>
  <c r="AB459" i="7"/>
  <c r="V460" i="7"/>
  <c r="W460" i="7" a="1"/>
  <c r="W460" i="7"/>
  <c r="AA460" i="7"/>
  <c r="AB460" i="7" a="1"/>
  <c r="AB460" i="7"/>
  <c r="V461" i="7"/>
  <c r="W461" i="7" a="1"/>
  <c r="W461" i="7"/>
  <c r="AA461" i="7"/>
  <c r="AB461" i="7" a="1"/>
  <c r="AB461" i="7"/>
  <c r="V462" i="7"/>
  <c r="W462" i="7" a="1"/>
  <c r="W462" i="7"/>
  <c r="AA462" i="7"/>
  <c r="AB462" i="7" a="1"/>
  <c r="AB462" i="7"/>
  <c r="V463" i="7"/>
  <c r="W463" i="7" a="1"/>
  <c r="W463" i="7"/>
  <c r="AA463" i="7"/>
  <c r="AB463" i="7" a="1"/>
  <c r="AB463" i="7"/>
  <c r="V464" i="7"/>
  <c r="W464" i="7" a="1"/>
  <c r="W464" i="7"/>
  <c r="AA464" i="7"/>
  <c r="AB464" i="7" a="1"/>
  <c r="AB464" i="7"/>
  <c r="V465" i="7"/>
  <c r="W465" i="7" a="1"/>
  <c r="W465" i="7"/>
  <c r="AA465" i="7"/>
  <c r="AB465" i="7" a="1"/>
  <c r="AB465" i="7"/>
  <c r="V466" i="7"/>
  <c r="W466" i="7" a="1"/>
  <c r="W466" i="7"/>
  <c r="AA466" i="7"/>
  <c r="AB466" i="7" a="1"/>
  <c r="AB466" i="7"/>
  <c r="V467" i="7"/>
  <c r="W467" i="7" a="1"/>
  <c r="W467" i="7"/>
  <c r="AA467" i="7"/>
  <c r="AB467" i="7" a="1"/>
  <c r="AB467" i="7"/>
  <c r="V468" i="7"/>
  <c r="W468" i="7" a="1"/>
  <c r="W468" i="7"/>
  <c r="AA468" i="7"/>
  <c r="AB468" i="7" a="1"/>
  <c r="AB468" i="7"/>
  <c r="V469" i="7"/>
  <c r="W469" i="7" a="1"/>
  <c r="W469" i="7"/>
  <c r="AA469" i="7"/>
  <c r="AB469" i="7" a="1"/>
  <c r="AB469" i="7"/>
  <c r="V470" i="7"/>
  <c r="W470" i="7" a="1"/>
  <c r="W470" i="7"/>
  <c r="AA470" i="7"/>
  <c r="AB470" i="7" a="1"/>
  <c r="AB470" i="7"/>
  <c r="V471" i="7"/>
  <c r="W471" i="7" a="1"/>
  <c r="W471" i="7"/>
  <c r="AA471" i="7"/>
  <c r="AB471" i="7" a="1"/>
  <c r="AB471" i="7"/>
  <c r="V472" i="7"/>
  <c r="W472" i="7" a="1"/>
  <c r="W472" i="7"/>
  <c r="AA472" i="7"/>
  <c r="AB472" i="7" a="1"/>
  <c r="AB472" i="7"/>
  <c r="V473" i="7"/>
  <c r="W473" i="7" a="1"/>
  <c r="W473" i="7"/>
  <c r="AA473" i="7"/>
  <c r="AB473" i="7" a="1"/>
  <c r="AB473" i="7"/>
  <c r="V474" i="7"/>
  <c r="W474" i="7" a="1"/>
  <c r="W474" i="7"/>
  <c r="AA474" i="7"/>
  <c r="AB474" i="7" a="1"/>
  <c r="AB474" i="7"/>
  <c r="V475" i="7"/>
  <c r="W475" i="7" a="1"/>
  <c r="W475" i="7"/>
  <c r="AA475" i="7"/>
  <c r="AB475" i="7" a="1"/>
  <c r="AB475" i="7"/>
  <c r="V476" i="7"/>
  <c r="W476" i="7" a="1"/>
  <c r="W476" i="7"/>
  <c r="AA476" i="7"/>
  <c r="AB476" i="7" a="1"/>
  <c r="AB476" i="7"/>
  <c r="V477" i="7"/>
  <c r="W477" i="7" a="1"/>
  <c r="W477" i="7"/>
  <c r="AA477" i="7"/>
  <c r="AB477" i="7" a="1"/>
  <c r="AB477" i="7"/>
  <c r="V478" i="7"/>
  <c r="W478" i="7" a="1"/>
  <c r="W478" i="7"/>
  <c r="AA478" i="7"/>
  <c r="AB478" i="7" a="1"/>
  <c r="AB478" i="7"/>
  <c r="V479" i="7"/>
  <c r="W479" i="7" a="1"/>
  <c r="W479" i="7"/>
  <c r="AA479" i="7"/>
  <c r="AB479" i="7" a="1"/>
  <c r="AB479" i="7"/>
  <c r="V480" i="7"/>
  <c r="W480" i="7" a="1"/>
  <c r="W480" i="7"/>
  <c r="AA480" i="7"/>
  <c r="AB480" i="7" a="1"/>
  <c r="AB480" i="7"/>
  <c r="V481" i="7"/>
  <c r="W481" i="7" a="1"/>
  <c r="W481" i="7"/>
  <c r="AA481" i="7"/>
  <c r="AB481" i="7" a="1"/>
  <c r="AB481" i="7"/>
  <c r="V482" i="7"/>
  <c r="W482" i="7" a="1"/>
  <c r="W482" i="7"/>
  <c r="AA482" i="7"/>
  <c r="AB482" i="7" a="1"/>
  <c r="AB482" i="7"/>
  <c r="V483" i="7"/>
  <c r="W483" i="7" a="1"/>
  <c r="W483" i="7"/>
  <c r="AA483" i="7"/>
  <c r="AB483" i="7" a="1"/>
  <c r="AB483" i="7"/>
  <c r="V484" i="7"/>
  <c r="W484" i="7" a="1"/>
  <c r="W484" i="7"/>
  <c r="AA484" i="7"/>
  <c r="AB484" i="7" a="1"/>
  <c r="AB484" i="7"/>
  <c r="V485" i="7"/>
  <c r="W485" i="7" a="1"/>
  <c r="W485" i="7"/>
  <c r="AA485" i="7"/>
  <c r="AB485" i="7" a="1"/>
  <c r="AB485" i="7"/>
  <c r="V486" i="7"/>
  <c r="W486" i="7" a="1"/>
  <c r="W486" i="7"/>
  <c r="AA486" i="7"/>
  <c r="AB486" i="7" a="1"/>
  <c r="AB486" i="7"/>
  <c r="V487" i="7"/>
  <c r="W487" i="7" a="1"/>
  <c r="W487" i="7"/>
  <c r="AA487" i="7"/>
  <c r="AB487" i="7" a="1"/>
  <c r="AB487" i="7"/>
  <c r="V488" i="7"/>
  <c r="W488" i="7" a="1"/>
  <c r="W488" i="7"/>
  <c r="AA488" i="7"/>
  <c r="AB488" i="7" a="1"/>
  <c r="AB488" i="7"/>
  <c r="V489" i="7"/>
  <c r="W489" i="7" a="1"/>
  <c r="W489" i="7"/>
  <c r="AA489" i="7"/>
  <c r="AB489" i="7" a="1"/>
  <c r="AB489" i="7"/>
  <c r="V490" i="7"/>
  <c r="W490" i="7" a="1"/>
  <c r="W490" i="7"/>
  <c r="AA490" i="7"/>
  <c r="AB490" i="7" a="1"/>
  <c r="AB490" i="7"/>
  <c r="V491" i="7"/>
  <c r="W491" i="7" a="1"/>
  <c r="W491" i="7"/>
  <c r="AA491" i="7"/>
  <c r="AB491" i="7" a="1"/>
  <c r="AB491" i="7"/>
  <c r="V492" i="7"/>
  <c r="W492" i="7" a="1"/>
  <c r="W492" i="7"/>
  <c r="AA492" i="7"/>
  <c r="AB492" i="7" a="1"/>
  <c r="AB492" i="7"/>
  <c r="V493" i="7"/>
  <c r="W493" i="7" a="1"/>
  <c r="W493" i="7"/>
  <c r="AA493" i="7"/>
  <c r="AB493" i="7" a="1"/>
  <c r="AB493" i="7"/>
  <c r="V494" i="7"/>
  <c r="W494" i="7" a="1"/>
  <c r="W494" i="7"/>
  <c r="AA494" i="7"/>
  <c r="AB494" i="7" a="1"/>
  <c r="AB494" i="7"/>
  <c r="V495" i="7"/>
  <c r="W495" i="7" a="1"/>
  <c r="W495" i="7"/>
  <c r="AA495" i="7"/>
  <c r="AB495" i="7" a="1"/>
  <c r="AB495" i="7"/>
  <c r="V496" i="7"/>
  <c r="W496" i="7" a="1"/>
  <c r="W496" i="7"/>
  <c r="AA496" i="7"/>
  <c r="AB496" i="7" a="1"/>
  <c r="AB496" i="7"/>
  <c r="V497" i="7"/>
  <c r="W497" i="7" a="1"/>
  <c r="W497" i="7"/>
  <c r="AA497" i="7"/>
  <c r="AB497" i="7" a="1"/>
  <c r="AB497" i="7"/>
  <c r="V498" i="7"/>
  <c r="W498" i="7" a="1"/>
  <c r="W498" i="7"/>
  <c r="AA498" i="7"/>
  <c r="AB498" i="7" a="1"/>
  <c r="AB498" i="7"/>
  <c r="V499" i="7"/>
  <c r="W499" i="7" a="1"/>
  <c r="W499" i="7"/>
  <c r="AA499" i="7"/>
  <c r="AB499" i="7" a="1"/>
  <c r="AB499" i="7"/>
  <c r="V500" i="7"/>
  <c r="W500" i="7" a="1"/>
  <c r="W500" i="7"/>
  <c r="AA500" i="7"/>
  <c r="AB500" i="7" a="1"/>
  <c r="AB500" i="7"/>
  <c r="V501" i="7"/>
  <c r="W501" i="7" a="1"/>
  <c r="W501" i="7"/>
  <c r="AA501" i="7"/>
  <c r="AB501" i="7" a="1"/>
  <c r="AB501" i="7"/>
  <c r="V502" i="7"/>
  <c r="W502" i="7" a="1"/>
  <c r="W502" i="7"/>
  <c r="AA502" i="7"/>
  <c r="AB502" i="7" a="1"/>
  <c r="AB502" i="7"/>
  <c r="V503" i="7"/>
  <c r="W503" i="7" a="1"/>
  <c r="W503" i="7"/>
  <c r="AA503" i="7"/>
  <c r="AB503" i="7" a="1"/>
  <c r="AB503" i="7"/>
  <c r="V504" i="7"/>
  <c r="W504" i="7" a="1"/>
  <c r="W504" i="7"/>
  <c r="AA504" i="7"/>
  <c r="AB504" i="7" a="1"/>
  <c r="AB504" i="7"/>
  <c r="Z505" i="7" a="1"/>
  <c r="Z505" i="7"/>
  <c r="AC505" i="7"/>
  <c r="Z506" i="7" a="1"/>
  <c r="Z506" i="7"/>
  <c r="AC506" i="7"/>
  <c r="Z507" i="7" a="1"/>
  <c r="Z507" i="7"/>
  <c r="AC507" i="7"/>
  <c r="Z508" i="7" a="1"/>
  <c r="Z508" i="7"/>
  <c r="AC508" i="7"/>
  <c r="Z509" i="7" a="1"/>
  <c r="Z509" i="7"/>
  <c r="AC509" i="7"/>
  <c r="Z510" i="7" a="1"/>
  <c r="Z510" i="7"/>
  <c r="AC510" i="7"/>
  <c r="Z511" i="7" a="1"/>
  <c r="Z511" i="7"/>
  <c r="AC511" i="7"/>
  <c r="Z512" i="7" a="1"/>
  <c r="Z512" i="7"/>
  <c r="AC512" i="7"/>
  <c r="Z513" i="7" a="1"/>
  <c r="Z513" i="7"/>
  <c r="AC513" i="7"/>
  <c r="Z514" i="7" a="1"/>
  <c r="Z514" i="7"/>
  <c r="AC514" i="7"/>
  <c r="D11" i="4"/>
  <c r="E11" i="4" a="1"/>
  <c r="E11" i="4"/>
  <c r="F11" i="4"/>
  <c r="D12" i="4"/>
  <c r="E12" i="4" a="1"/>
  <c r="E12" i="4"/>
  <c r="F12" i="4"/>
  <c r="D13" i="4"/>
  <c r="E13" i="4" a="1"/>
  <c r="E13" i="4"/>
  <c r="F13" i="4"/>
  <c r="D14" i="4"/>
  <c r="E14" i="4" a="1"/>
  <c r="E14" i="4"/>
  <c r="F14" i="4"/>
  <c r="D15" i="4"/>
  <c r="E15" i="4" a="1"/>
  <c r="E15" i="4"/>
  <c r="F15" i="4"/>
  <c r="D16" i="4"/>
  <c r="E16" i="4" a="1"/>
  <c r="E16" i="4"/>
  <c r="F16" i="4"/>
  <c r="D17" i="4"/>
  <c r="E17" i="4" a="1"/>
  <c r="E17" i="4"/>
  <c r="F17" i="4"/>
  <c r="D18" i="4"/>
  <c r="E18" i="4" a="1"/>
  <c r="E18" i="4"/>
  <c r="F18" i="4"/>
  <c r="D19" i="4"/>
  <c r="E19" i="4" a="1"/>
  <c r="E19" i="4"/>
  <c r="F19" i="4"/>
  <c r="D20" i="4"/>
  <c r="E20" i="4" a="1"/>
  <c r="E20" i="4"/>
  <c r="F20" i="4"/>
  <c r="C11" i="4" a="1"/>
  <c r="C11" i="4"/>
  <c r="C20" i="4" a="1"/>
  <c r="C20" i="4"/>
  <c r="C19" i="4" a="1"/>
  <c r="C19" i="4"/>
  <c r="C18" i="4" a="1"/>
  <c r="C18" i="4"/>
  <c r="C17" i="4" a="1"/>
  <c r="C17" i="4"/>
  <c r="C16" i="4" a="1"/>
  <c r="C16" i="4"/>
  <c r="C15" i="4" a="1"/>
  <c r="C15" i="4"/>
  <c r="C14" i="4" a="1"/>
  <c r="C14" i="4"/>
  <c r="C13" i="4" a="1"/>
  <c r="C13" i="4"/>
  <c r="C12" i="4" a="1"/>
  <c r="C12" i="4"/>
  <c r="U505" i="7" a="1"/>
  <c r="U505" i="7"/>
  <c r="X505" i="7"/>
  <c r="D31" i="4"/>
  <c r="D30" i="4"/>
  <c r="E31" i="4" a="1"/>
  <c r="E31" i="4"/>
  <c r="F31" i="4"/>
  <c r="D32" i="4"/>
  <c r="E32" i="4" a="1"/>
  <c r="E32" i="4"/>
  <c r="F32" i="4"/>
  <c r="D33" i="4"/>
  <c r="E33" i="4" a="1"/>
  <c r="E33" i="4"/>
  <c r="F33" i="4"/>
  <c r="D34" i="4"/>
  <c r="E34" i="4" a="1"/>
  <c r="E34" i="4"/>
  <c r="F34" i="4"/>
  <c r="D35" i="4"/>
  <c r="E35" i="4" a="1"/>
  <c r="E35" i="4"/>
  <c r="F35" i="4"/>
  <c r="D36" i="4"/>
  <c r="E36" i="4" a="1"/>
  <c r="E36" i="4"/>
  <c r="F36" i="4"/>
  <c r="D37" i="4"/>
  <c r="E37" i="4" a="1"/>
  <c r="E37" i="4"/>
  <c r="F37" i="4"/>
  <c r="D38" i="4"/>
  <c r="E38" i="4" a="1"/>
  <c r="E38" i="4"/>
  <c r="F38" i="4"/>
  <c r="D39" i="4"/>
  <c r="E39" i="4" a="1"/>
  <c r="E39" i="4"/>
  <c r="F39" i="4"/>
  <c r="E30" i="4" a="1"/>
  <c r="E30" i="4"/>
  <c r="F30" i="4"/>
  <c r="C31" i="4" a="1"/>
  <c r="C31" i="4"/>
  <c r="C32" i="4" a="1"/>
  <c r="C32" i="4"/>
  <c r="C33" i="4" a="1"/>
  <c r="C33" i="4"/>
  <c r="C34" i="4" a="1"/>
  <c r="C34" i="4"/>
  <c r="C35" i="4" a="1"/>
  <c r="C35" i="4"/>
  <c r="C36" i="4" a="1"/>
  <c r="C36" i="4"/>
  <c r="C37" i="4" a="1"/>
  <c r="C37" i="4"/>
  <c r="C38" i="4" a="1"/>
  <c r="C38" i="4"/>
  <c r="C39" i="4" a="1"/>
  <c r="C39" i="4"/>
  <c r="C30" i="4" a="1"/>
  <c r="C30" i="4"/>
  <c r="Z515" i="7" a="1"/>
  <c r="Z515" i="7"/>
  <c r="AC515" i="7"/>
  <c r="AB515" i="7" a="1"/>
  <c r="AB515" i="7"/>
  <c r="AA515" i="7"/>
  <c r="AB514" i="7" a="1"/>
  <c r="AB514" i="7"/>
  <c r="AA514" i="7"/>
  <c r="AB513" i="7" a="1"/>
  <c r="AB513" i="7"/>
  <c r="AA513" i="7"/>
  <c r="AB512" i="7" a="1"/>
  <c r="AB512" i="7"/>
  <c r="AA512" i="7"/>
  <c r="AB511" i="7" a="1"/>
  <c r="AB511" i="7"/>
  <c r="AA511" i="7"/>
  <c r="AB510" i="7" a="1"/>
  <c r="AB510" i="7"/>
  <c r="AA510" i="7"/>
  <c r="AB509" i="7" a="1"/>
  <c r="AB509" i="7"/>
  <c r="AA509" i="7"/>
  <c r="AB508" i="7" a="1"/>
  <c r="AB508" i="7"/>
  <c r="AA508" i="7"/>
  <c r="AB507" i="7" a="1"/>
  <c r="AB507" i="7"/>
  <c r="AA507" i="7"/>
  <c r="AB506" i="7" a="1"/>
  <c r="AB506" i="7"/>
  <c r="AA506" i="7"/>
  <c r="U506" i="7" a="1"/>
  <c r="U506" i="7"/>
  <c r="X506" i="7"/>
  <c r="W506" i="7" a="1"/>
  <c r="W506" i="7"/>
  <c r="V506" i="7"/>
  <c r="AB505" i="7" a="1"/>
  <c r="AB505" i="7"/>
  <c r="AA505" i="7"/>
  <c r="W505" i="7" a="1"/>
  <c r="W505" i="7"/>
  <c r="V505" i="7"/>
  <c r="U507" i="7" a="1"/>
  <c r="U507" i="7"/>
  <c r="V507" i="7"/>
  <c r="W507" i="7" a="1"/>
  <c r="W507" i="7"/>
  <c r="X507" i="7"/>
  <c r="U508" i="7" a="1"/>
  <c r="U508" i="7"/>
  <c r="V508" i="7"/>
  <c r="W508" i="7" a="1"/>
  <c r="W508" i="7"/>
  <c r="X508" i="7"/>
  <c r="U509" i="7" a="1"/>
  <c r="U509" i="7"/>
  <c r="V509" i="7"/>
  <c r="W509" i="7" a="1"/>
  <c r="W509" i="7"/>
  <c r="X509" i="7"/>
  <c r="U510" i="7" a="1"/>
  <c r="U510" i="7"/>
  <c r="V510" i="7"/>
  <c r="W510" i="7" a="1"/>
  <c r="W510" i="7"/>
  <c r="X510" i="7"/>
  <c r="U511" i="7" a="1"/>
  <c r="U511" i="7"/>
  <c r="V511" i="7"/>
  <c r="W511" i="7" a="1"/>
  <c r="W511" i="7"/>
  <c r="X511" i="7"/>
  <c r="U512" i="7" a="1"/>
  <c r="U512" i="7"/>
  <c r="V512" i="7"/>
  <c r="W512" i="7" a="1"/>
  <c r="W512" i="7"/>
  <c r="X512" i="7"/>
  <c r="U513" i="7" a="1"/>
  <c r="U513" i="7"/>
  <c r="V513" i="7"/>
  <c r="W513" i="7" a="1"/>
  <c r="W513" i="7"/>
  <c r="X513" i="7"/>
  <c r="U514" i="7" a="1"/>
  <c r="U514" i="7"/>
  <c r="V514" i="7"/>
  <c r="W514" i="7" a="1"/>
  <c r="W514" i="7"/>
  <c r="X514" i="7"/>
  <c r="U515" i="7" a="1"/>
  <c r="U515" i="7"/>
  <c r="V515" i="7"/>
  <c r="W515" i="7" a="1"/>
  <c r="W515" i="7"/>
  <c r="X515" i="7"/>
  <c r="U516" i="7" a="1"/>
  <c r="U516" i="7"/>
  <c r="V516" i="7"/>
  <c r="W516" i="7" a="1"/>
  <c r="W516" i="7"/>
  <c r="X516" i="7"/>
  <c r="Z516" i="7" a="1"/>
  <c r="Z516" i="7"/>
  <c r="AA516" i="7"/>
  <c r="AB516" i="7" a="1"/>
  <c r="AB516" i="7"/>
  <c r="AC516" i="7"/>
  <c r="U517" i="7" a="1"/>
  <c r="U517" i="7"/>
  <c r="V517" i="7"/>
  <c r="W517" i="7" a="1"/>
  <c r="W517" i="7"/>
  <c r="X517" i="7"/>
  <c r="Z517" i="7" a="1"/>
  <c r="Z517" i="7"/>
  <c r="AA517" i="7"/>
  <c r="AB517" i="7" a="1"/>
  <c r="AB517" i="7"/>
  <c r="AC517" i="7"/>
  <c r="Z518" i="7" a="1"/>
  <c r="Z518" i="7"/>
  <c r="AC518" i="7"/>
  <c r="AB518" i="7" a="1"/>
  <c r="AB518" i="7"/>
  <c r="AA518" i="7"/>
  <c r="U518" i="7" a="1"/>
  <c r="U518" i="7"/>
  <c r="X518" i="7"/>
  <c r="W518" i="7" a="1"/>
  <c r="W518" i="7"/>
  <c r="V518" i="7"/>
  <c r="U519" i="7" a="1"/>
  <c r="U519" i="7"/>
  <c r="V519" i="7"/>
  <c r="W519" i="7" a="1"/>
  <c r="W519" i="7"/>
  <c r="X519" i="7"/>
  <c r="Z519" i="7" a="1"/>
  <c r="Z519" i="7"/>
  <c r="AA519" i="7"/>
  <c r="AB519" i="7" a="1"/>
  <c r="AB519" i="7"/>
  <c r="AC519" i="7"/>
  <c r="U520" i="7" a="1"/>
  <c r="U520" i="7"/>
  <c r="V520" i="7"/>
  <c r="W520" i="7" a="1"/>
  <c r="W520" i="7"/>
  <c r="X520" i="7"/>
  <c r="Z520" i="7" a="1"/>
  <c r="Z520" i="7"/>
  <c r="AA520" i="7"/>
  <c r="AB520" i="7" a="1"/>
  <c r="AB520" i="7"/>
  <c r="AC520" i="7"/>
  <c r="U521" i="7" a="1"/>
  <c r="U521" i="7"/>
  <c r="V521" i="7"/>
  <c r="W521" i="7" a="1"/>
  <c r="W521" i="7"/>
  <c r="X521" i="7"/>
  <c r="Z521" i="7" a="1"/>
  <c r="Z521" i="7"/>
  <c r="AA521" i="7"/>
  <c r="AB521" i="7" a="1"/>
  <c r="AB521" i="7"/>
  <c r="AC521" i="7"/>
  <c r="U522" i="7" a="1"/>
  <c r="U522" i="7"/>
  <c r="V522" i="7"/>
  <c r="W522" i="7" a="1"/>
  <c r="W522" i="7"/>
  <c r="X522" i="7"/>
  <c r="Z522" i="7" a="1"/>
  <c r="Z522" i="7"/>
  <c r="AA522" i="7"/>
  <c r="AB522" i="7" a="1"/>
  <c r="AB522" i="7"/>
  <c r="AC522" i="7"/>
  <c r="U523" i="7" a="1"/>
  <c r="U523" i="7"/>
  <c r="V523" i="7"/>
  <c r="W523" i="7" a="1"/>
  <c r="W523" i="7"/>
  <c r="X523" i="7"/>
  <c r="Z523" i="7" a="1"/>
  <c r="Z523" i="7"/>
  <c r="AA523" i="7"/>
  <c r="AB523" i="7" a="1"/>
  <c r="AB523" i="7"/>
  <c r="AC523" i="7"/>
  <c r="U524" i="7" a="1"/>
  <c r="U524" i="7"/>
  <c r="V524" i="7"/>
  <c r="W524" i="7" a="1"/>
  <c r="W524" i="7"/>
  <c r="X524" i="7"/>
  <c r="Z524" i="7" a="1"/>
  <c r="Z524" i="7"/>
  <c r="AA524" i="7"/>
  <c r="AB524" i="7" a="1"/>
  <c r="AB524" i="7"/>
  <c r="AC524" i="7"/>
  <c r="U525" i="7" a="1"/>
  <c r="U525" i="7"/>
  <c r="V525" i="7"/>
  <c r="W525" i="7" a="1"/>
  <c r="W525" i="7"/>
  <c r="X525" i="7"/>
  <c r="Z525" i="7" a="1"/>
  <c r="Z525" i="7"/>
  <c r="AA525" i="7"/>
  <c r="AB525" i="7" a="1"/>
  <c r="AB525" i="7"/>
  <c r="AC525" i="7"/>
  <c r="U526" i="7" a="1"/>
  <c r="U526" i="7"/>
  <c r="V526" i="7"/>
  <c r="W526" i="7" a="1"/>
  <c r="W526" i="7"/>
  <c r="X526" i="7"/>
  <c r="Z526" i="7" a="1"/>
  <c r="Z526" i="7"/>
  <c r="AA526" i="7"/>
  <c r="AB526" i="7" a="1"/>
  <c r="AB526" i="7"/>
  <c r="AC526" i="7"/>
  <c r="U527" i="7" a="1"/>
  <c r="U527" i="7"/>
  <c r="V527" i="7"/>
  <c r="W527" i="7" a="1"/>
  <c r="W527" i="7"/>
  <c r="X527" i="7"/>
  <c r="Z527" i="7" a="1"/>
  <c r="Z527" i="7"/>
  <c r="AA527" i="7"/>
  <c r="AB527" i="7" a="1"/>
  <c r="AB527" i="7"/>
  <c r="AC527" i="7"/>
  <c r="U528" i="7" a="1"/>
  <c r="U528" i="7"/>
  <c r="V528" i="7"/>
  <c r="W528" i="7" a="1"/>
  <c r="W528" i="7"/>
  <c r="X528" i="7"/>
  <c r="Z528" i="7" a="1"/>
  <c r="Z528" i="7"/>
  <c r="AA528" i="7"/>
  <c r="AB528" i="7" a="1"/>
  <c r="AB528" i="7"/>
  <c r="AC528" i="7"/>
  <c r="U529" i="7" a="1"/>
  <c r="U529" i="7"/>
  <c r="V529" i="7"/>
  <c r="W529" i="7" a="1"/>
  <c r="W529" i="7"/>
  <c r="X529" i="7"/>
  <c r="Z529" i="7" a="1"/>
  <c r="Z529" i="7"/>
  <c r="AA529" i="7"/>
  <c r="AB529" i="7" a="1"/>
  <c r="AB529" i="7"/>
  <c r="AC529" i="7"/>
  <c r="U530" i="7" a="1"/>
  <c r="U530" i="7"/>
  <c r="V530" i="7"/>
  <c r="W530" i="7" a="1"/>
  <c r="W530" i="7"/>
  <c r="X530" i="7"/>
  <c r="Z530" i="7" a="1"/>
  <c r="Z530" i="7"/>
  <c r="AA530" i="7"/>
  <c r="AB530" i="7" a="1"/>
  <c r="AB530" i="7"/>
  <c r="AC530" i="7"/>
  <c r="U531" i="7" a="1"/>
  <c r="U531" i="7"/>
  <c r="V531" i="7"/>
  <c r="W531" i="7" a="1"/>
  <c r="W531" i="7"/>
  <c r="X531" i="7"/>
  <c r="Z531" i="7" a="1"/>
  <c r="Z531" i="7"/>
  <c r="AA531" i="7"/>
  <c r="AB531" i="7" a="1"/>
  <c r="AB531" i="7"/>
  <c r="AC531" i="7"/>
  <c r="U532" i="7" a="1"/>
  <c r="U532" i="7"/>
  <c r="V532" i="7"/>
  <c r="W532" i="7" a="1"/>
  <c r="W532" i="7"/>
  <c r="X532" i="7"/>
  <c r="Z532" i="7" a="1"/>
  <c r="Z532" i="7"/>
  <c r="AA532" i="7"/>
  <c r="AB532" i="7" a="1"/>
  <c r="AB532" i="7"/>
  <c r="AC532" i="7"/>
  <c r="U533" i="7" a="1"/>
  <c r="U533" i="7"/>
  <c r="V533" i="7"/>
  <c r="W533" i="7" a="1"/>
  <c r="W533" i="7"/>
  <c r="X533" i="7"/>
  <c r="Z533" i="7" a="1"/>
  <c r="Z533" i="7"/>
  <c r="AA533" i="7"/>
  <c r="AB533" i="7" a="1"/>
  <c r="AB533" i="7"/>
  <c r="AC533" i="7"/>
  <c r="U534" i="7" a="1"/>
  <c r="U534" i="7"/>
  <c r="V534" i="7"/>
  <c r="W534" i="7" a="1"/>
  <c r="W534" i="7"/>
  <c r="X534" i="7"/>
  <c r="Z534" i="7" a="1"/>
  <c r="Z534" i="7"/>
  <c r="AA534" i="7"/>
  <c r="AB534" i="7" a="1"/>
  <c r="AB534" i="7"/>
  <c r="AC534" i="7"/>
  <c r="U535" i="7" a="1"/>
  <c r="U535" i="7"/>
  <c r="V535" i="7"/>
  <c r="W535" i="7" a="1"/>
  <c r="W535" i="7"/>
  <c r="X535" i="7"/>
  <c r="Z535" i="7" a="1"/>
  <c r="Z535" i="7"/>
  <c r="AA535" i="7"/>
  <c r="AB535" i="7" a="1"/>
  <c r="AB535" i="7"/>
  <c r="AC535" i="7"/>
  <c r="U536" i="7" a="1"/>
  <c r="U536" i="7"/>
  <c r="V536" i="7"/>
  <c r="W536" i="7" a="1"/>
  <c r="W536" i="7"/>
  <c r="X536" i="7"/>
  <c r="Z536" i="7" a="1"/>
  <c r="Z536" i="7"/>
  <c r="AA536" i="7"/>
  <c r="AB536" i="7" a="1"/>
  <c r="AB536" i="7"/>
  <c r="AC536" i="7"/>
  <c r="U537" i="7" a="1"/>
  <c r="U537" i="7"/>
  <c r="V537" i="7"/>
  <c r="W537" i="7" a="1"/>
  <c r="W537" i="7"/>
  <c r="X537" i="7"/>
  <c r="Z537" i="7" a="1"/>
  <c r="Z537" i="7"/>
  <c r="AA537" i="7"/>
  <c r="AB537" i="7" a="1"/>
  <c r="AB537" i="7"/>
  <c r="AC537" i="7"/>
  <c r="U538" i="7" a="1"/>
  <c r="U538" i="7"/>
  <c r="V538" i="7"/>
  <c r="W538" i="7" a="1"/>
  <c r="W538" i="7"/>
  <c r="X538" i="7"/>
  <c r="Z538" i="7" a="1"/>
  <c r="Z538" i="7"/>
  <c r="AA538" i="7"/>
  <c r="AB538" i="7" a="1"/>
  <c r="AB538" i="7"/>
  <c r="AC538" i="7"/>
  <c r="U539" i="7" a="1"/>
  <c r="U539" i="7"/>
  <c r="V539" i="7"/>
  <c r="W539" i="7" a="1"/>
  <c r="W539" i="7"/>
  <c r="X539" i="7"/>
  <c r="Z539" i="7" a="1"/>
  <c r="Z539" i="7"/>
  <c r="AA539" i="7"/>
  <c r="AB539" i="7" a="1"/>
  <c r="AB539" i="7"/>
  <c r="AC539" i="7"/>
  <c r="U540" i="7" a="1"/>
  <c r="U540" i="7"/>
  <c r="V540" i="7"/>
  <c r="W540" i="7" a="1"/>
  <c r="W540" i="7"/>
  <c r="X540" i="7"/>
  <c r="Z540" i="7" a="1"/>
  <c r="Z540" i="7"/>
  <c r="AA540" i="7"/>
  <c r="AB540" i="7" a="1"/>
  <c r="AB540" i="7"/>
  <c r="AC540" i="7"/>
  <c r="U541" i="7" a="1"/>
  <c r="U541" i="7"/>
  <c r="V541" i="7"/>
  <c r="W541" i="7" a="1"/>
  <c r="W541" i="7"/>
  <c r="X541" i="7"/>
  <c r="Z541" i="7" a="1"/>
  <c r="Z541" i="7"/>
  <c r="AA541" i="7"/>
  <c r="AB541" i="7" a="1"/>
  <c r="AB541" i="7"/>
  <c r="AC541" i="7"/>
  <c r="U542" i="7" a="1"/>
  <c r="U542" i="7"/>
  <c r="V542" i="7"/>
  <c r="W542" i="7" a="1"/>
  <c r="W542" i="7"/>
  <c r="X542" i="7"/>
  <c r="Z542" i="7" a="1"/>
  <c r="Z542" i="7"/>
  <c r="AA542" i="7"/>
  <c r="AB542" i="7" a="1"/>
  <c r="AB542" i="7"/>
  <c r="AC542" i="7"/>
  <c r="U543" i="7" a="1"/>
  <c r="U543" i="7"/>
  <c r="V543" i="7"/>
  <c r="W543" i="7" a="1"/>
  <c r="W543" i="7"/>
  <c r="X543" i="7"/>
  <c r="U544" i="7" a="1"/>
  <c r="U544" i="7"/>
  <c r="X544" i="7"/>
  <c r="W544" i="7" a="1"/>
  <c r="W544" i="7"/>
  <c r="V544" i="7"/>
  <c r="Z543" i="7" a="1"/>
  <c r="Z543" i="7"/>
  <c r="AC543" i="7"/>
  <c r="AB543" i="7" a="1"/>
  <c r="AB543" i="7"/>
  <c r="AA543" i="7"/>
  <c r="Z544" i="7" a="1"/>
  <c r="Z544" i="7"/>
  <c r="AA544" i="7"/>
  <c r="AB544" i="7" a="1"/>
  <c r="AB544" i="7"/>
  <c r="AC544" i="7"/>
  <c r="U545" i="7" a="1"/>
  <c r="U545" i="7"/>
  <c r="V545" i="7"/>
  <c r="W545" i="7" a="1"/>
  <c r="W545" i="7"/>
  <c r="U546" i="7" a="1"/>
  <c r="U546" i="7"/>
  <c r="X546" i="7"/>
  <c r="W546" i="7" a="1"/>
  <c r="W546" i="7"/>
  <c r="V546" i="7"/>
  <c r="Z545" i="7" a="1"/>
  <c r="Z545" i="7"/>
  <c r="AC545" i="7"/>
  <c r="AB545" i="7" a="1"/>
  <c r="AB545" i="7"/>
  <c r="AA545" i="7"/>
  <c r="X545" i="7"/>
  <c r="Z546" i="7" a="1"/>
  <c r="Z546" i="7"/>
  <c r="AA546" i="7"/>
  <c r="AB546" i="7" a="1"/>
  <c r="AB546" i="7"/>
  <c r="AC546" i="7"/>
  <c r="U547" i="7" a="1"/>
  <c r="U547" i="7"/>
  <c r="V547" i="7"/>
  <c r="W547" i="7" a="1"/>
  <c r="W547" i="7"/>
  <c r="X547" i="7"/>
  <c r="Z547" i="7" a="1"/>
  <c r="Z547" i="7"/>
  <c r="AA547" i="7"/>
  <c r="AB547" i="7" a="1"/>
  <c r="AB547" i="7"/>
  <c r="AC547" i="7"/>
  <c r="U548" i="7" a="1"/>
  <c r="U548" i="7"/>
  <c r="V548" i="7"/>
  <c r="W548" i="7" a="1"/>
  <c r="W548" i="7"/>
  <c r="X548" i="7"/>
  <c r="Z548" i="7" a="1"/>
  <c r="Z548" i="7"/>
  <c r="AA548" i="7"/>
  <c r="AB548" i="7" a="1"/>
  <c r="AB548" i="7"/>
  <c r="AC548" i="7"/>
  <c r="U549" i="7" a="1"/>
  <c r="U549" i="7"/>
  <c r="V549" i="7"/>
  <c r="W549" i="7" a="1"/>
  <c r="W549" i="7"/>
  <c r="X549" i="7"/>
  <c r="Z549" i="7" a="1"/>
  <c r="Z549" i="7"/>
  <c r="AA549" i="7"/>
  <c r="AB549" i="7" a="1"/>
  <c r="AB549" i="7"/>
  <c r="AC549" i="7"/>
  <c r="U550" i="7" a="1"/>
  <c r="U550" i="7"/>
  <c r="V550" i="7"/>
  <c r="W550" i="7" a="1"/>
  <c r="W550" i="7"/>
  <c r="X550" i="7"/>
  <c r="Z550" i="7" a="1"/>
  <c r="Z550" i="7"/>
  <c r="AA550" i="7"/>
  <c r="AB550" i="7" a="1"/>
  <c r="AB550" i="7"/>
  <c r="AC550" i="7"/>
  <c r="U551" i="7" a="1"/>
  <c r="U551" i="7"/>
  <c r="V551" i="7"/>
  <c r="W551" i="7" a="1"/>
  <c r="W551" i="7"/>
  <c r="X551" i="7"/>
  <c r="Z551" i="7" a="1"/>
  <c r="Z551" i="7"/>
  <c r="AA551" i="7"/>
  <c r="AB551" i="7" a="1"/>
  <c r="AB551" i="7"/>
  <c r="AC551" i="7"/>
  <c r="U552" i="7" a="1"/>
  <c r="U552" i="7"/>
  <c r="V552" i="7"/>
  <c r="W552" i="7" a="1"/>
  <c r="W552" i="7"/>
  <c r="X552" i="7"/>
  <c r="Z552" i="7" a="1"/>
  <c r="Z552" i="7"/>
  <c r="AA552" i="7"/>
  <c r="AB552" i="7" a="1"/>
  <c r="AB552" i="7"/>
  <c r="AC552" i="7"/>
  <c r="U553" i="7" a="1"/>
  <c r="U553" i="7"/>
  <c r="V553" i="7"/>
  <c r="W553" i="7" a="1"/>
  <c r="W553" i="7"/>
  <c r="X553" i="7"/>
  <c r="Z553" i="7" a="1"/>
  <c r="Z553" i="7"/>
  <c r="AA553" i="7"/>
  <c r="AB553" i="7" a="1"/>
  <c r="AB553" i="7"/>
  <c r="AC553" i="7"/>
  <c r="U554" i="7" a="1"/>
  <c r="U554" i="7"/>
  <c r="V554" i="7"/>
  <c r="W554" i="7" a="1"/>
  <c r="W554" i="7"/>
  <c r="X554" i="7"/>
  <c r="Z554" i="7" a="1"/>
  <c r="Z554" i="7"/>
  <c r="AA554" i="7"/>
  <c r="AB554" i="7" a="1"/>
  <c r="AB554" i="7"/>
  <c r="AC554" i="7"/>
  <c r="U555" i="7" a="1"/>
  <c r="U555" i="7"/>
  <c r="V555" i="7"/>
  <c r="W555" i="7" a="1"/>
  <c r="W555" i="7"/>
  <c r="X555" i="7"/>
  <c r="Z555" i="7" a="1"/>
  <c r="Z555" i="7"/>
  <c r="AA555" i="7"/>
  <c r="AB555" i="7" a="1"/>
  <c r="AB555" i="7"/>
  <c r="AC555" i="7"/>
  <c r="U556" i="7" a="1"/>
  <c r="U556" i="7"/>
  <c r="V556" i="7"/>
  <c r="W556" i="7" a="1"/>
  <c r="W556" i="7"/>
  <c r="X556" i="7"/>
  <c r="Z556" i="7" a="1"/>
  <c r="Z556" i="7"/>
  <c r="AA556" i="7"/>
  <c r="AB556" i="7" a="1"/>
  <c r="AB556" i="7"/>
  <c r="AC556" i="7"/>
  <c r="U557" i="7" a="1"/>
  <c r="U557" i="7"/>
  <c r="V557" i="7"/>
  <c r="W557" i="7" a="1"/>
  <c r="W557" i="7"/>
  <c r="X557" i="7"/>
  <c r="Z557" i="7" a="1"/>
  <c r="Z557" i="7"/>
  <c r="AA557" i="7"/>
  <c r="AB557" i="7" a="1"/>
  <c r="AB557" i="7"/>
  <c r="AC557" i="7"/>
  <c r="U558" i="7" a="1"/>
  <c r="U558" i="7"/>
  <c r="V558" i="7"/>
  <c r="W558" i="7" a="1"/>
  <c r="W558" i="7"/>
  <c r="X558" i="7"/>
  <c r="Z558" i="7" a="1"/>
  <c r="Z558" i="7"/>
  <c r="AA558" i="7"/>
  <c r="AB558" i="7" a="1"/>
  <c r="AB558" i="7"/>
  <c r="AC558" i="7"/>
  <c r="U559" i="7" a="1"/>
  <c r="U559" i="7"/>
  <c r="V559" i="7"/>
  <c r="W559" i="7" a="1"/>
  <c r="W559" i="7"/>
  <c r="X559" i="7"/>
  <c r="Z559" i="7" a="1"/>
  <c r="Z559" i="7"/>
  <c r="AA559" i="7"/>
  <c r="AB559" i="7" a="1"/>
  <c r="AB559" i="7"/>
  <c r="AC559" i="7"/>
  <c r="U560" i="7" a="1"/>
  <c r="U560" i="7"/>
  <c r="V560" i="7"/>
  <c r="W560" i="7" a="1"/>
  <c r="W560" i="7"/>
  <c r="X560" i="7"/>
  <c r="Z560" i="7" a="1"/>
  <c r="Z560" i="7"/>
  <c r="AA560" i="7"/>
  <c r="AB560" i="7" a="1"/>
  <c r="AB560" i="7"/>
  <c r="AC560" i="7"/>
  <c r="U561" i="7" a="1"/>
  <c r="U561" i="7"/>
  <c r="V561" i="7"/>
  <c r="W561" i="7" a="1"/>
  <c r="W561" i="7"/>
  <c r="X561" i="7"/>
  <c r="Z561" i="7" a="1"/>
  <c r="Z561" i="7"/>
  <c r="AA561" i="7"/>
  <c r="AB561" i="7" a="1"/>
  <c r="AB561" i="7"/>
  <c r="AC561" i="7"/>
  <c r="U562" i="7" a="1"/>
  <c r="U562" i="7"/>
  <c r="V562" i="7"/>
  <c r="W562" i="7" a="1"/>
  <c r="W562" i="7"/>
  <c r="X562" i="7"/>
  <c r="Z562" i="7" a="1"/>
  <c r="Z562" i="7"/>
  <c r="AA562" i="7"/>
  <c r="AB562" i="7" a="1"/>
  <c r="AB562" i="7"/>
  <c r="AC562" i="7"/>
  <c r="U563" i="7" a="1"/>
  <c r="U563" i="7"/>
  <c r="V563" i="7"/>
  <c r="W563" i="7" a="1"/>
  <c r="W563" i="7"/>
  <c r="X563" i="7"/>
  <c r="Z563" i="7" a="1"/>
  <c r="Z563" i="7"/>
  <c r="AA563" i="7"/>
  <c r="AB563" i="7" a="1"/>
  <c r="AB563" i="7"/>
  <c r="AC563" i="7"/>
  <c r="U564" i="7" a="1"/>
  <c r="U564" i="7"/>
  <c r="V564" i="7"/>
  <c r="W564" i="7" a="1"/>
  <c r="W564" i="7"/>
  <c r="X564" i="7"/>
  <c r="Z564" i="7" a="1"/>
  <c r="Z564" i="7"/>
  <c r="AA564" i="7"/>
  <c r="AB564" i="7" a="1"/>
  <c r="AB564" i="7"/>
  <c r="AC564" i="7"/>
  <c r="U565" i="7" a="1"/>
  <c r="U565" i="7"/>
  <c r="V565" i="7"/>
  <c r="W565" i="7" a="1"/>
  <c r="W565" i="7"/>
  <c r="X565" i="7"/>
  <c r="Z565" i="7" a="1"/>
  <c r="Z565" i="7"/>
  <c r="AA565" i="7"/>
  <c r="AB565" i="7" a="1"/>
  <c r="AB565" i="7"/>
  <c r="AC565" i="7"/>
  <c r="U566" i="7" a="1"/>
  <c r="U566" i="7"/>
  <c r="V566" i="7"/>
  <c r="W566" i="7" a="1"/>
  <c r="W566" i="7"/>
  <c r="X566" i="7"/>
  <c r="Z566" i="7" a="1"/>
  <c r="Z566" i="7"/>
  <c r="AA566" i="7"/>
  <c r="AB566" i="7" a="1"/>
  <c r="AB566" i="7"/>
  <c r="AC566" i="7"/>
  <c r="U567" i="7" a="1"/>
  <c r="U567" i="7"/>
  <c r="V567" i="7"/>
  <c r="W567" i="7" a="1"/>
  <c r="W567" i="7"/>
  <c r="X567" i="7"/>
  <c r="Z567" i="7" a="1"/>
  <c r="Z567" i="7"/>
  <c r="AA567" i="7"/>
  <c r="AB567" i="7" a="1"/>
  <c r="AB567" i="7"/>
  <c r="AC567" i="7"/>
  <c r="U568" i="7" a="1"/>
  <c r="U568" i="7"/>
  <c r="V568" i="7"/>
  <c r="W568" i="7" a="1"/>
  <c r="W568" i="7"/>
  <c r="X568" i="7"/>
  <c r="Z568" i="7" a="1"/>
  <c r="Z568" i="7"/>
  <c r="AA568" i="7"/>
  <c r="AB568" i="7" a="1"/>
  <c r="AB568" i="7"/>
  <c r="AC568" i="7"/>
  <c r="U569" i="7" a="1"/>
  <c r="U569" i="7"/>
  <c r="V569" i="7"/>
  <c r="W569" i="7" a="1"/>
  <c r="W569" i="7"/>
  <c r="X569" i="7"/>
  <c r="Z569" i="7" a="1"/>
  <c r="Z569" i="7"/>
  <c r="AA569" i="7"/>
  <c r="AB569" i="7" a="1"/>
  <c r="AB569" i="7"/>
  <c r="AC569" i="7"/>
  <c r="U570" i="7" a="1"/>
  <c r="U570" i="7"/>
  <c r="V570" i="7"/>
  <c r="W570" i="7" a="1"/>
  <c r="W570" i="7"/>
  <c r="X570" i="7"/>
  <c r="Z570" i="7" a="1"/>
  <c r="Z570" i="7"/>
  <c r="AA570" i="7"/>
  <c r="AB570" i="7" a="1"/>
  <c r="AB570" i="7"/>
  <c r="AC570" i="7"/>
  <c r="U571" i="7" a="1"/>
  <c r="U571" i="7"/>
  <c r="V571" i="7"/>
  <c r="W571" i="7" a="1"/>
  <c r="W571" i="7"/>
  <c r="X571" i="7"/>
  <c r="Z571" i="7" a="1"/>
  <c r="Z571" i="7"/>
  <c r="AA571" i="7"/>
  <c r="AB571" i="7" a="1"/>
  <c r="AB571" i="7"/>
  <c r="AC571" i="7"/>
  <c r="U572" i="7" a="1"/>
  <c r="U572" i="7"/>
  <c r="V572" i="7"/>
  <c r="W572" i="7" a="1"/>
  <c r="W572" i="7"/>
  <c r="X572" i="7"/>
  <c r="Z572" i="7" a="1"/>
  <c r="Z572" i="7"/>
  <c r="AA572" i="7"/>
  <c r="AB572" i="7" a="1"/>
  <c r="AB572" i="7"/>
  <c r="AC572" i="7"/>
  <c r="U573" i="7" a="1"/>
  <c r="U573" i="7"/>
  <c r="V573" i="7"/>
  <c r="W573" i="7" a="1"/>
  <c r="W573" i="7"/>
  <c r="X573" i="7"/>
  <c r="Z573" i="7" a="1"/>
  <c r="Z573" i="7"/>
  <c r="AA573" i="7"/>
  <c r="AB573" i="7" a="1"/>
  <c r="AB573" i="7"/>
  <c r="AC573" i="7"/>
  <c r="U574" i="7" a="1"/>
  <c r="U574" i="7"/>
  <c r="V574" i="7"/>
  <c r="W574" i="7" a="1"/>
  <c r="W574" i="7"/>
  <c r="X574" i="7"/>
  <c r="Z574" i="7" a="1"/>
  <c r="Z574" i="7"/>
  <c r="AA574" i="7"/>
  <c r="AB574" i="7" a="1"/>
  <c r="AB574" i="7"/>
  <c r="AC574" i="7"/>
  <c r="U575" i="7" a="1"/>
  <c r="U575" i="7"/>
  <c r="V575" i="7"/>
  <c r="W575" i="7" a="1"/>
  <c r="W575" i="7"/>
  <c r="X575" i="7"/>
  <c r="Z575" i="7" a="1"/>
  <c r="Z575" i="7"/>
  <c r="AA575" i="7"/>
  <c r="AB575" i="7" a="1"/>
  <c r="AB575" i="7"/>
  <c r="AC575" i="7"/>
  <c r="U576" i="7" a="1"/>
  <c r="U576" i="7"/>
  <c r="V576" i="7"/>
  <c r="W576" i="7" a="1"/>
  <c r="W576" i="7"/>
  <c r="X576" i="7"/>
  <c r="Z576" i="7" a="1"/>
  <c r="Z576" i="7"/>
  <c r="AA576" i="7"/>
  <c r="AB576" i="7" a="1"/>
  <c r="AB576" i="7"/>
  <c r="AC576" i="7"/>
  <c r="U577" i="7" a="1"/>
  <c r="U577" i="7"/>
  <c r="V577" i="7"/>
  <c r="U578" i="7" a="1"/>
  <c r="U578" i="7"/>
  <c r="X578" i="7"/>
  <c r="W578" i="7" a="1"/>
  <c r="W578" i="7"/>
  <c r="V578" i="7"/>
  <c r="Z577" i="7" a="1"/>
  <c r="Z577" i="7"/>
  <c r="AC577" i="7"/>
  <c r="AB577" i="7" a="1"/>
  <c r="AB577" i="7"/>
  <c r="AA577" i="7"/>
  <c r="X577" i="7"/>
  <c r="W577" i="7" a="1"/>
  <c r="W577" i="7"/>
  <c r="Z578" i="7" a="1"/>
  <c r="Z578" i="7"/>
  <c r="AA578" i="7"/>
  <c r="AB578" i="7" a="1"/>
  <c r="AB578" i="7"/>
  <c r="AC578" i="7"/>
  <c r="U579" i="7" a="1"/>
  <c r="U579" i="7"/>
  <c r="V579" i="7"/>
  <c r="W579" i="7" a="1"/>
  <c r="W579" i="7"/>
  <c r="X579" i="7"/>
  <c r="Z579" i="7" a="1"/>
  <c r="Z579" i="7"/>
  <c r="AA579" i="7"/>
  <c r="AB579" i="7" a="1"/>
  <c r="AB579" i="7"/>
  <c r="AC579" i="7"/>
  <c r="U580" i="7" a="1"/>
  <c r="U580" i="7"/>
  <c r="V580" i="7"/>
  <c r="W580" i="7" a="1"/>
  <c r="W580" i="7"/>
  <c r="X580" i="7"/>
  <c r="Z580" i="7" a="1"/>
  <c r="Z580" i="7"/>
  <c r="AA580" i="7"/>
  <c r="AB580" i="7" a="1"/>
  <c r="AB580" i="7"/>
  <c r="AC580" i="7"/>
  <c r="U581" i="7" a="1"/>
  <c r="U581" i="7"/>
  <c r="V581" i="7"/>
  <c r="W581" i="7" a="1"/>
  <c r="W581" i="7"/>
  <c r="X581" i="7"/>
  <c r="Z581" i="7" a="1"/>
  <c r="Z581" i="7"/>
  <c r="AA581" i="7"/>
  <c r="AB581" i="7" a="1"/>
  <c r="AB581" i="7"/>
  <c r="AC581" i="7"/>
  <c r="U582" i="7" a="1"/>
  <c r="U582" i="7"/>
  <c r="V582" i="7"/>
  <c r="W582" i="7" a="1"/>
  <c r="W582" i="7"/>
  <c r="X582" i="7"/>
  <c r="Z582" i="7" a="1"/>
  <c r="Z582" i="7"/>
  <c r="AA582" i="7"/>
  <c r="AB582" i="7" a="1"/>
  <c r="AB582" i="7"/>
  <c r="AC582" i="7"/>
  <c r="U583" i="7" a="1"/>
  <c r="U583" i="7"/>
  <c r="V583" i="7"/>
  <c r="W583" i="7" a="1"/>
  <c r="W583" i="7"/>
  <c r="X583" i="7"/>
  <c r="Z583" i="7" a="1"/>
  <c r="Z583" i="7"/>
  <c r="AA583" i="7"/>
  <c r="AB583" i="7" a="1"/>
  <c r="AB583" i="7"/>
  <c r="AC583" i="7"/>
  <c r="U584" i="7" a="1"/>
  <c r="U584" i="7"/>
  <c r="V584" i="7"/>
  <c r="W584" i="7" a="1"/>
  <c r="W584" i="7"/>
  <c r="X584" i="7"/>
  <c r="Z584" i="7" a="1"/>
  <c r="Z584" i="7"/>
  <c r="AA584" i="7"/>
  <c r="AB584" i="7" a="1"/>
  <c r="AB584" i="7"/>
  <c r="AC584" i="7"/>
  <c r="U585" i="7" a="1"/>
  <c r="U585" i="7"/>
  <c r="V585" i="7"/>
  <c r="W585" i="7" a="1"/>
  <c r="W585" i="7"/>
  <c r="X585" i="7"/>
  <c r="Z585" i="7" a="1"/>
  <c r="Z585" i="7"/>
  <c r="AA585" i="7"/>
  <c r="AB585" i="7" a="1"/>
  <c r="AB585" i="7"/>
  <c r="AC585" i="7"/>
  <c r="U586" i="7" a="1"/>
  <c r="U586" i="7"/>
  <c r="V586" i="7"/>
  <c r="W586" i="7" a="1"/>
  <c r="W586" i="7"/>
  <c r="X586" i="7"/>
  <c r="Z586" i="7" a="1"/>
  <c r="Z586" i="7"/>
  <c r="AA586" i="7"/>
  <c r="AB586" i="7" a="1"/>
  <c r="AB586" i="7"/>
  <c r="AC586" i="7"/>
  <c r="U587" i="7" a="1"/>
  <c r="U587" i="7"/>
  <c r="V587" i="7"/>
  <c r="W587" i="7" a="1"/>
  <c r="W587" i="7"/>
  <c r="X587" i="7"/>
  <c r="Z587" i="7" a="1"/>
  <c r="Z587" i="7"/>
  <c r="AA587" i="7"/>
  <c r="AB587" i="7" a="1"/>
  <c r="AB587" i="7"/>
  <c r="AC587" i="7"/>
  <c r="U588" i="7" a="1"/>
  <c r="U588" i="7"/>
  <c r="V588" i="7"/>
  <c r="W588" i="7" a="1"/>
  <c r="W588" i="7"/>
  <c r="X588" i="7"/>
  <c r="Z588" i="7" a="1"/>
  <c r="Z588" i="7"/>
  <c r="AA588" i="7"/>
  <c r="AB588" i="7" a="1"/>
  <c r="AB588" i="7"/>
  <c r="AC588" i="7"/>
  <c r="U589" i="7" a="1"/>
  <c r="U589" i="7"/>
  <c r="V589" i="7"/>
  <c r="W589" i="7" a="1"/>
  <c r="W589" i="7"/>
  <c r="X589" i="7"/>
  <c r="Z589" i="7" a="1"/>
  <c r="Z589" i="7"/>
  <c r="AA589" i="7"/>
  <c r="AB589" i="7" a="1"/>
  <c r="AB589" i="7"/>
  <c r="AC589" i="7"/>
  <c r="U590" i="7" a="1"/>
  <c r="U590" i="7"/>
  <c r="V590" i="7"/>
  <c r="W590" i="7" a="1"/>
  <c r="W590" i="7"/>
  <c r="X590" i="7"/>
  <c r="Z590" i="7" a="1"/>
  <c r="Z590" i="7"/>
  <c r="AA590" i="7"/>
  <c r="AB590" i="7" a="1"/>
  <c r="AB590" i="7"/>
  <c r="AC590" i="7"/>
  <c r="U591" i="7" a="1"/>
  <c r="U591" i="7"/>
  <c r="V591" i="7"/>
  <c r="W591" i="7" a="1"/>
  <c r="W591" i="7"/>
  <c r="X591" i="7"/>
  <c r="Z591" i="7" a="1"/>
  <c r="Z591" i="7"/>
  <c r="AA591" i="7"/>
  <c r="AB591" i="7" a="1"/>
  <c r="AB591" i="7"/>
  <c r="AC591" i="7"/>
  <c r="U592" i="7" a="1"/>
  <c r="U592" i="7"/>
  <c r="V592" i="7"/>
  <c r="W592" i="7" a="1"/>
  <c r="W592" i="7"/>
  <c r="X592" i="7"/>
  <c r="Z592" i="7" a="1"/>
  <c r="Z592" i="7"/>
  <c r="AA592" i="7"/>
  <c r="AB592" i="7" a="1"/>
  <c r="AB592" i="7"/>
  <c r="AC592" i="7"/>
  <c r="U593" i="7" a="1"/>
  <c r="U593" i="7"/>
  <c r="V593" i="7"/>
  <c r="W593" i="7" a="1"/>
  <c r="W593" i="7"/>
  <c r="X593" i="7"/>
  <c r="Z593" i="7" a="1"/>
  <c r="Z593" i="7"/>
  <c r="AA593" i="7"/>
  <c r="AB593" i="7" a="1"/>
  <c r="AB593" i="7"/>
  <c r="AC593" i="7"/>
  <c r="U594" i="7" a="1"/>
  <c r="U594" i="7"/>
  <c r="V594" i="7"/>
  <c r="W594" i="7" a="1"/>
  <c r="W594" i="7"/>
  <c r="X594" i="7"/>
  <c r="Z594" i="7" a="1"/>
  <c r="Z594" i="7"/>
  <c r="AA594" i="7"/>
  <c r="AB594" i="7" a="1"/>
  <c r="AB594" i="7"/>
  <c r="AC594" i="7"/>
  <c r="U595" i="7" a="1"/>
  <c r="U595" i="7"/>
  <c r="V595" i="7"/>
  <c r="W595" i="7" a="1"/>
  <c r="W595" i="7"/>
  <c r="X595" i="7"/>
  <c r="Z595" i="7" a="1"/>
  <c r="Z595" i="7"/>
  <c r="AA595" i="7"/>
  <c r="AB595" i="7" a="1"/>
  <c r="AB595" i="7"/>
  <c r="AC595" i="7"/>
  <c r="U596" i="7" a="1"/>
  <c r="U596" i="7"/>
  <c r="V596" i="7"/>
  <c r="W596" i="7" a="1"/>
  <c r="W596" i="7"/>
  <c r="X596" i="7"/>
  <c r="Z596" i="7" a="1"/>
  <c r="Z596" i="7"/>
  <c r="AA596" i="7"/>
  <c r="AB596" i="7" a="1"/>
  <c r="AB596" i="7"/>
  <c r="AC596" i="7"/>
  <c r="U597" i="7" a="1"/>
  <c r="U597" i="7"/>
  <c r="V597" i="7"/>
  <c r="W597" i="7" a="1"/>
  <c r="W597" i="7"/>
  <c r="X597" i="7"/>
  <c r="Z597" i="7" a="1"/>
  <c r="Z597" i="7"/>
  <c r="AA597" i="7"/>
  <c r="AB597" i="7" a="1"/>
  <c r="AB597" i="7"/>
  <c r="AC597" i="7"/>
  <c r="U598" i="7" a="1"/>
  <c r="U598" i="7"/>
  <c r="V598" i="7"/>
  <c r="W598" i="7" a="1"/>
  <c r="W598" i="7"/>
  <c r="X598" i="7"/>
  <c r="Z598" i="7" a="1"/>
  <c r="Z598" i="7"/>
  <c r="AA598" i="7"/>
  <c r="AB598" i="7" a="1"/>
  <c r="AB598" i="7"/>
  <c r="AC598" i="7"/>
  <c r="U599" i="7" a="1"/>
  <c r="U599" i="7"/>
  <c r="V599" i="7"/>
  <c r="W599" i="7" a="1"/>
  <c r="W599" i="7"/>
  <c r="X599" i="7"/>
  <c r="Z599" i="7" a="1"/>
  <c r="Z599" i="7"/>
  <c r="AA599" i="7"/>
  <c r="AB599" i="7" a="1"/>
  <c r="AB599" i="7"/>
  <c r="AC599" i="7"/>
  <c r="U600" i="7" a="1"/>
  <c r="U600" i="7"/>
  <c r="V600" i="7"/>
  <c r="W600" i="7" a="1"/>
  <c r="W600" i="7"/>
  <c r="X600" i="7"/>
  <c r="Z600" i="7" a="1"/>
  <c r="Z600" i="7"/>
  <c r="AA600" i="7"/>
  <c r="AB600" i="7" a="1"/>
  <c r="AB600" i="7"/>
  <c r="AC600" i="7"/>
  <c r="U601" i="7" a="1"/>
  <c r="U601" i="7"/>
  <c r="V601" i="7"/>
  <c r="W601" i="7" a="1"/>
  <c r="W601" i="7"/>
  <c r="X601" i="7"/>
  <c r="Z601" i="7" a="1"/>
  <c r="Z601" i="7"/>
  <c r="AA601" i="7"/>
  <c r="AB601" i="7" a="1"/>
  <c r="AB601" i="7"/>
  <c r="AC601" i="7"/>
  <c r="U602" i="7" a="1"/>
  <c r="U602" i="7"/>
  <c r="V602" i="7"/>
  <c r="W602" i="7" a="1"/>
  <c r="W602" i="7"/>
  <c r="X602" i="7"/>
  <c r="Z602" i="7" a="1"/>
  <c r="Z602" i="7"/>
  <c r="AA602" i="7"/>
  <c r="AB602" i="7" a="1"/>
  <c r="AB602" i="7"/>
  <c r="AC602" i="7"/>
  <c r="U603" i="7" a="1"/>
  <c r="U603" i="7"/>
  <c r="V603" i="7"/>
  <c r="W603" i="7" a="1"/>
  <c r="W603" i="7"/>
  <c r="X603" i="7"/>
  <c r="Z603" i="7" a="1"/>
  <c r="Z603" i="7"/>
  <c r="AA603" i="7"/>
  <c r="AB603" i="7" a="1"/>
  <c r="AB603" i="7"/>
  <c r="AC603" i="7"/>
  <c r="U604" i="7" a="1"/>
  <c r="U604" i="7"/>
  <c r="V604" i="7"/>
  <c r="W604" i="7" a="1"/>
  <c r="W604" i="7"/>
  <c r="X604" i="7"/>
  <c r="Z604" i="7" a="1"/>
  <c r="Z604" i="7"/>
  <c r="AA604" i="7"/>
  <c r="AB604" i="7" a="1"/>
  <c r="AB604" i="7"/>
  <c r="AC604" i="7"/>
  <c r="U605" i="7" a="1"/>
  <c r="U605" i="7"/>
  <c r="V605" i="7"/>
  <c r="W605" i="7" a="1"/>
  <c r="W605" i="7"/>
  <c r="X605" i="7"/>
  <c r="Z605" i="7" a="1"/>
  <c r="Z605" i="7"/>
  <c r="AA605" i="7"/>
  <c r="AB605" i="7" a="1"/>
  <c r="AB605" i="7"/>
  <c r="AC605" i="7"/>
  <c r="U606" i="7" a="1"/>
  <c r="U606" i="7"/>
  <c r="V606" i="7"/>
  <c r="W606" i="7" a="1"/>
  <c r="W606" i="7"/>
  <c r="X606" i="7"/>
  <c r="Z606" i="7" a="1"/>
  <c r="Z606" i="7"/>
  <c r="AA606" i="7"/>
  <c r="AB606" i="7" a="1"/>
  <c r="AB606" i="7"/>
  <c r="AC606" i="7"/>
  <c r="U607" i="7" a="1"/>
  <c r="U607" i="7"/>
  <c r="V607" i="7"/>
  <c r="W607" i="7" a="1"/>
  <c r="W607" i="7"/>
  <c r="X607" i="7"/>
  <c r="Z607" i="7" a="1"/>
  <c r="Z607" i="7"/>
  <c r="AA607" i="7"/>
  <c r="AB607" i="7" a="1"/>
  <c r="AB607" i="7"/>
  <c r="AC607" i="7"/>
  <c r="U608" i="7" a="1"/>
  <c r="U608" i="7"/>
  <c r="V608" i="7"/>
  <c r="W608" i="7" a="1"/>
  <c r="W608" i="7"/>
  <c r="X608" i="7"/>
  <c r="Z608" i="7" a="1"/>
  <c r="Z608" i="7"/>
  <c r="AA608" i="7"/>
  <c r="AB608" i="7" a="1"/>
  <c r="AB608" i="7"/>
  <c r="AC608" i="7"/>
  <c r="U609" i="7" a="1"/>
  <c r="U609" i="7"/>
  <c r="V609" i="7"/>
  <c r="W609" i="7" a="1"/>
  <c r="W609" i="7"/>
  <c r="X609" i="7"/>
  <c r="Z609" i="7" a="1"/>
  <c r="Z609" i="7"/>
  <c r="AA609" i="7"/>
  <c r="AB609" i="7" a="1"/>
  <c r="AB609" i="7"/>
  <c r="AC609" i="7"/>
  <c r="U610" i="7" a="1"/>
  <c r="U610" i="7"/>
  <c r="V610" i="7"/>
  <c r="W610" i="7" a="1"/>
  <c r="W610" i="7"/>
  <c r="X610" i="7"/>
  <c r="Z610" i="7" a="1"/>
  <c r="Z610" i="7"/>
  <c r="AA610" i="7"/>
  <c r="AB610" i="7" a="1"/>
  <c r="AB610" i="7"/>
  <c r="AC610" i="7"/>
  <c r="U611" i="7" a="1"/>
  <c r="U611" i="7"/>
  <c r="V611" i="7"/>
  <c r="W611" i="7" a="1"/>
  <c r="W611" i="7"/>
  <c r="X611" i="7"/>
  <c r="Z611" i="7" a="1"/>
  <c r="Z611" i="7"/>
  <c r="AA611" i="7"/>
  <c r="AB611" i="7" a="1"/>
  <c r="AB611" i="7"/>
  <c r="AC611" i="7"/>
  <c r="U612" i="7" a="1"/>
  <c r="U612" i="7"/>
  <c r="V612" i="7"/>
  <c r="W612" i="7" a="1"/>
  <c r="W612" i="7"/>
  <c r="X612" i="7"/>
  <c r="Z612" i="7" a="1"/>
  <c r="Z612" i="7"/>
  <c r="AA612" i="7"/>
  <c r="AB612" i="7" a="1"/>
  <c r="AB612" i="7"/>
  <c r="AC612" i="7"/>
  <c r="U613" i="7" a="1"/>
  <c r="U613" i="7"/>
  <c r="V613" i="7"/>
  <c r="W613" i="7" a="1"/>
  <c r="W613" i="7"/>
  <c r="X613" i="7"/>
  <c r="Z613" i="7" a="1"/>
  <c r="Z613" i="7"/>
  <c r="AA613" i="7"/>
  <c r="AB613" i="7" a="1"/>
  <c r="AB613" i="7"/>
  <c r="AC613" i="7"/>
  <c r="U614" i="7" a="1"/>
  <c r="U614" i="7"/>
  <c r="V614" i="7"/>
  <c r="W614" i="7" a="1"/>
  <c r="W614" i="7"/>
  <c r="X614" i="7"/>
  <c r="Z614" i="7" a="1"/>
  <c r="Z614" i="7"/>
  <c r="AA614" i="7"/>
  <c r="AB614" i="7" a="1"/>
  <c r="AB614" i="7"/>
  <c r="AC614" i="7"/>
  <c r="U615" i="7" a="1"/>
  <c r="U615" i="7"/>
  <c r="V615" i="7"/>
  <c r="W615" i="7" a="1"/>
  <c r="W615" i="7"/>
  <c r="X615" i="7"/>
  <c r="Z615" i="7" a="1"/>
  <c r="Z615" i="7"/>
  <c r="AA615" i="7"/>
  <c r="AB615" i="7" a="1"/>
  <c r="AB615" i="7"/>
  <c r="AC615" i="7"/>
  <c r="U616" i="7" a="1"/>
  <c r="U616" i="7"/>
  <c r="V616" i="7"/>
  <c r="W616" i="7" a="1"/>
  <c r="W616" i="7"/>
  <c r="X616" i="7"/>
  <c r="Z616" i="7" a="1"/>
  <c r="Z616" i="7"/>
  <c r="AA616" i="7"/>
  <c r="AB616" i="7" a="1"/>
  <c r="AB616" i="7"/>
  <c r="AC616" i="7"/>
  <c r="U617" i="7" a="1"/>
  <c r="U617" i="7"/>
  <c r="V617" i="7"/>
  <c r="W617" i="7" a="1"/>
  <c r="W617" i="7"/>
  <c r="X617" i="7"/>
  <c r="Z617" i="7" a="1"/>
  <c r="Z617" i="7"/>
  <c r="AA617" i="7"/>
  <c r="AB617" i="7" a="1"/>
  <c r="AB617" i="7"/>
  <c r="AC617" i="7"/>
  <c r="U618" i="7" a="1"/>
  <c r="U618" i="7"/>
  <c r="V618" i="7"/>
  <c r="W618" i="7" a="1"/>
  <c r="W618" i="7"/>
  <c r="X618" i="7"/>
  <c r="Z618" i="7" a="1"/>
  <c r="Z618" i="7"/>
  <c r="AA618" i="7"/>
  <c r="AB618" i="7" a="1"/>
  <c r="AB618" i="7"/>
  <c r="AC618" i="7"/>
  <c r="U619" i="7" a="1"/>
  <c r="U619" i="7"/>
  <c r="V619" i="7"/>
  <c r="W619" i="7" a="1"/>
  <c r="W619" i="7"/>
  <c r="X619" i="7"/>
  <c r="Z619" i="7" a="1"/>
  <c r="Z619" i="7"/>
  <c r="AA619" i="7"/>
  <c r="AB619" i="7" a="1"/>
  <c r="AB619" i="7"/>
  <c r="AC619" i="7"/>
  <c r="U620" i="7" a="1"/>
  <c r="U620" i="7"/>
  <c r="V620" i="7"/>
  <c r="W620" i="7" a="1"/>
  <c r="W620" i="7"/>
  <c r="X620" i="7"/>
  <c r="Z620" i="7" a="1"/>
  <c r="Z620" i="7"/>
  <c r="AA620" i="7"/>
  <c r="AB620" i="7" a="1"/>
  <c r="AB620" i="7"/>
  <c r="AC620" i="7"/>
  <c r="U621" i="7" a="1"/>
  <c r="U621" i="7"/>
  <c r="V621" i="7"/>
  <c r="W621" i="7" a="1"/>
  <c r="W621" i="7"/>
  <c r="X621" i="7"/>
  <c r="Z621" i="7" a="1"/>
  <c r="Z621" i="7"/>
  <c r="AA621" i="7"/>
  <c r="AB621" i="7" a="1"/>
  <c r="AB621" i="7"/>
  <c r="AC621" i="7"/>
  <c r="U622" i="7" a="1"/>
  <c r="U622" i="7"/>
  <c r="V622" i="7"/>
  <c r="W622" i="7" a="1"/>
  <c r="W622" i="7"/>
  <c r="X622" i="7"/>
  <c r="Z622" i="7" a="1"/>
  <c r="Z622" i="7"/>
  <c r="AA622" i="7"/>
  <c r="AB622" i="7" a="1"/>
  <c r="AB622" i="7"/>
  <c r="AC622" i="7"/>
  <c r="U623" i="7" a="1"/>
  <c r="U623" i="7"/>
  <c r="V623" i="7"/>
  <c r="W623" i="7" a="1"/>
  <c r="W623" i="7"/>
  <c r="X623" i="7"/>
  <c r="Z623" i="7" a="1"/>
  <c r="Z623" i="7"/>
  <c r="AA623" i="7"/>
  <c r="AB623" i="7" a="1"/>
  <c r="AB623" i="7"/>
  <c r="AC623" i="7"/>
  <c r="U624" i="7" a="1"/>
  <c r="U624" i="7"/>
  <c r="V624" i="7"/>
  <c r="W624" i="7" a="1"/>
  <c r="W624" i="7"/>
  <c r="X624" i="7"/>
  <c r="Z624" i="7" a="1"/>
  <c r="Z624" i="7"/>
  <c r="AA624" i="7"/>
  <c r="AB624" i="7" a="1"/>
  <c r="AB624" i="7"/>
  <c r="AC624" i="7"/>
  <c r="U625" i="7" a="1"/>
  <c r="U625" i="7"/>
  <c r="V625" i="7"/>
  <c r="W625" i="7" a="1"/>
  <c r="W625" i="7"/>
  <c r="X625" i="7"/>
  <c r="Z625" i="7" a="1"/>
  <c r="Z625" i="7"/>
  <c r="AA625" i="7"/>
  <c r="AB625" i="7" a="1"/>
  <c r="AB625" i="7"/>
  <c r="AC625" i="7"/>
  <c r="U626" i="7" a="1"/>
  <c r="U626" i="7"/>
  <c r="V626" i="7"/>
  <c r="W626" i="7" a="1"/>
  <c r="W626" i="7"/>
  <c r="X626" i="7"/>
  <c r="Z626" i="7" a="1"/>
  <c r="Z626" i="7"/>
  <c r="AA626" i="7"/>
  <c r="AB626" i="7" a="1"/>
  <c r="AB626" i="7"/>
  <c r="AC626" i="7"/>
  <c r="U627" i="7" a="1"/>
  <c r="U627" i="7"/>
  <c r="V627" i="7"/>
  <c r="W627" i="7" a="1"/>
  <c r="W627" i="7"/>
  <c r="X627" i="7"/>
  <c r="Z627" i="7" a="1"/>
  <c r="Z627" i="7"/>
  <c r="AA627" i="7"/>
  <c r="AB627" i="7" a="1"/>
  <c r="AB627" i="7"/>
  <c r="AC627" i="7"/>
  <c r="U628" i="7" a="1"/>
  <c r="U628" i="7"/>
  <c r="V628" i="7"/>
  <c r="W628" i="7" a="1"/>
  <c r="W628" i="7"/>
  <c r="X628" i="7"/>
  <c r="Z628" i="7" a="1"/>
  <c r="Z628" i="7"/>
  <c r="AA628" i="7"/>
  <c r="AB628" i="7" a="1"/>
  <c r="AB628" i="7"/>
  <c r="AC628" i="7"/>
  <c r="U629" i="7" a="1"/>
  <c r="U629" i="7"/>
  <c r="V629" i="7"/>
  <c r="W629" i="7" a="1"/>
  <c r="W629" i="7"/>
  <c r="X629" i="7"/>
  <c r="Z629" i="7" a="1"/>
  <c r="Z629" i="7"/>
  <c r="AA629" i="7"/>
  <c r="AB629" i="7" a="1"/>
  <c r="AB629" i="7"/>
  <c r="AC629" i="7"/>
  <c r="U630" i="7" a="1"/>
  <c r="U630" i="7"/>
  <c r="V630" i="7"/>
  <c r="W630" i="7" a="1"/>
  <c r="W630" i="7"/>
  <c r="X630" i="7"/>
  <c r="Z630" i="7" a="1"/>
  <c r="Z630" i="7"/>
  <c r="AA630" i="7"/>
  <c r="AB630" i="7" a="1"/>
  <c r="AB630" i="7"/>
  <c r="AC630" i="7"/>
  <c r="U631" i="7" a="1"/>
  <c r="U631" i="7"/>
  <c r="V631" i="7"/>
  <c r="W631" i="7" a="1"/>
  <c r="W631" i="7"/>
  <c r="X631" i="7"/>
  <c r="Z631" i="7" a="1"/>
  <c r="Z631" i="7"/>
  <c r="AA631" i="7"/>
  <c r="AB631" i="7" a="1"/>
  <c r="AB631" i="7"/>
  <c r="AC631" i="7"/>
  <c r="U632" i="7" a="1"/>
  <c r="U632" i="7"/>
  <c r="V632" i="7"/>
  <c r="W632" i="7" a="1"/>
  <c r="W632" i="7"/>
  <c r="X632" i="7"/>
  <c r="Z632" i="7" a="1"/>
  <c r="Z632" i="7"/>
  <c r="AA632" i="7"/>
  <c r="AB632" i="7" a="1"/>
  <c r="AB632" i="7"/>
  <c r="AC632" i="7"/>
  <c r="U633" i="7" a="1"/>
  <c r="U633" i="7"/>
  <c r="V633" i="7"/>
  <c r="W633" i="7" a="1"/>
  <c r="W633" i="7"/>
  <c r="X633" i="7"/>
  <c r="Z633" i="7" a="1"/>
  <c r="Z633" i="7"/>
  <c r="AA633" i="7"/>
  <c r="AB633" i="7" a="1"/>
  <c r="AB633" i="7"/>
  <c r="AC633" i="7"/>
  <c r="U634" i="7" a="1"/>
  <c r="U634" i="7"/>
  <c r="V634" i="7"/>
  <c r="W634" i="7" a="1"/>
  <c r="W634" i="7"/>
  <c r="X634" i="7"/>
  <c r="Z634" i="7" a="1"/>
  <c r="Z634" i="7"/>
  <c r="AA634" i="7"/>
  <c r="AB634" i="7" a="1"/>
  <c r="AB634" i="7"/>
  <c r="AC634" i="7"/>
  <c r="U635" i="7" a="1"/>
  <c r="U635" i="7"/>
  <c r="V635" i="7"/>
  <c r="W635" i="7" a="1"/>
  <c r="W635" i="7"/>
  <c r="X635" i="7"/>
  <c r="Z635" i="7" a="1"/>
  <c r="Z635" i="7"/>
  <c r="AA635" i="7"/>
  <c r="AB635" i="7" a="1"/>
  <c r="AB635" i="7"/>
  <c r="AC635" i="7"/>
  <c r="U636" i="7" a="1"/>
  <c r="U636" i="7"/>
  <c r="V636" i="7"/>
  <c r="W636" i="7" a="1"/>
  <c r="W636" i="7"/>
  <c r="X636" i="7"/>
  <c r="Z636" i="7" a="1"/>
  <c r="Z636" i="7"/>
  <c r="AA636" i="7"/>
  <c r="AB636" i="7" a="1"/>
  <c r="AB636" i="7"/>
  <c r="AC636" i="7"/>
  <c r="U637" i="7" a="1"/>
  <c r="U637" i="7"/>
  <c r="V637" i="7"/>
  <c r="W637" i="7" a="1"/>
  <c r="W637" i="7"/>
  <c r="X637" i="7"/>
  <c r="Z637" i="7" a="1"/>
  <c r="Z637" i="7"/>
  <c r="AA637" i="7"/>
  <c r="AB637" i="7" a="1"/>
  <c r="AB637" i="7"/>
  <c r="AC637" i="7"/>
  <c r="U638" i="7" a="1"/>
  <c r="U638" i="7"/>
  <c r="V638" i="7"/>
  <c r="W638" i="7" a="1"/>
  <c r="W638" i="7"/>
  <c r="X638" i="7"/>
  <c r="Z638" i="7" a="1"/>
  <c r="Z638" i="7"/>
  <c r="AA638" i="7"/>
  <c r="AB638" i="7" a="1"/>
  <c r="AB638" i="7"/>
  <c r="AC638" i="7"/>
  <c r="U639" i="7" a="1"/>
  <c r="U639" i="7"/>
  <c r="V639" i="7"/>
  <c r="W639" i="7" a="1"/>
  <c r="W639" i="7"/>
  <c r="X639" i="7"/>
  <c r="Z639" i="7" a="1"/>
  <c r="Z639" i="7"/>
  <c r="AA639" i="7"/>
  <c r="AB639" i="7" a="1"/>
  <c r="AB639" i="7"/>
  <c r="AC639" i="7"/>
  <c r="W640" i="7" a="1"/>
  <c r="W640" i="7"/>
  <c r="U640" i="7" a="1"/>
  <c r="U640" i="7"/>
  <c r="V640" i="7"/>
  <c r="X640" i="7"/>
  <c r="Z640" i="7" a="1"/>
  <c r="Z640" i="7"/>
  <c r="AA640" i="7"/>
  <c r="AB640" i="7" a="1"/>
  <c r="AB640" i="7"/>
  <c r="AC640" i="7"/>
  <c r="U641" i="7" a="1"/>
  <c r="U641" i="7"/>
  <c r="V641" i="7"/>
  <c r="W641" i="7" a="1"/>
  <c r="W641" i="7"/>
  <c r="X641" i="7"/>
  <c r="Z641" i="7" a="1"/>
  <c r="Z641" i="7"/>
  <c r="AA641" i="7"/>
  <c r="AB641" i="7" a="1"/>
  <c r="AB641" i="7"/>
  <c r="AC641" i="7"/>
  <c r="U642" i="7" a="1"/>
  <c r="U642" i="7"/>
  <c r="V642" i="7"/>
  <c r="W642" i="7" a="1"/>
  <c r="W642" i="7"/>
  <c r="X642" i="7"/>
  <c r="Z642" i="7" a="1"/>
  <c r="Z642" i="7"/>
  <c r="AA642" i="7"/>
  <c r="AB642" i="7" a="1"/>
  <c r="AB642" i="7"/>
  <c r="AC642" i="7"/>
  <c r="U643" i="7" a="1"/>
  <c r="U643" i="7"/>
  <c r="V643" i="7"/>
  <c r="W643" i="7" a="1"/>
  <c r="W643" i="7"/>
  <c r="X643" i="7"/>
  <c r="Z643" i="7" a="1"/>
  <c r="Z643" i="7"/>
  <c r="AA643" i="7"/>
  <c r="AB643" i="7" a="1"/>
  <c r="AB643" i="7"/>
  <c r="AC643" i="7"/>
  <c r="U644" i="7" a="1"/>
  <c r="U644" i="7"/>
  <c r="V644" i="7"/>
  <c r="W644" i="7" a="1"/>
  <c r="W644" i="7"/>
  <c r="X644" i="7"/>
  <c r="Z644" i="7" a="1"/>
  <c r="Z644" i="7"/>
  <c r="AA644" i="7"/>
  <c r="AB644" i="7" a="1"/>
  <c r="AB644" i="7"/>
  <c r="AC644" i="7"/>
  <c r="U645" i="7" a="1"/>
  <c r="U645" i="7"/>
  <c r="V645" i="7"/>
  <c r="W645" i="7" a="1"/>
  <c r="W645" i="7"/>
  <c r="X645" i="7"/>
  <c r="Z645" i="7" a="1"/>
  <c r="Z645" i="7"/>
  <c r="AA645" i="7"/>
  <c r="AB645" i="7" a="1"/>
  <c r="AB645" i="7"/>
  <c r="AC645" i="7"/>
  <c r="U646" i="7" a="1"/>
  <c r="U646" i="7"/>
  <c r="V646" i="7"/>
  <c r="W646" i="7" a="1"/>
  <c r="W646" i="7"/>
  <c r="X646" i="7"/>
  <c r="Z646" i="7" a="1"/>
  <c r="Z646" i="7"/>
  <c r="AA646" i="7"/>
  <c r="AB646" i="7" a="1"/>
  <c r="AB646" i="7"/>
  <c r="AC646" i="7"/>
  <c r="U647" i="7" a="1"/>
  <c r="U647" i="7"/>
  <c r="V647" i="7"/>
  <c r="W647" i="7" a="1"/>
  <c r="W647" i="7"/>
  <c r="X647" i="7"/>
  <c r="Z647" i="7" a="1"/>
  <c r="Z647" i="7"/>
  <c r="AA647" i="7"/>
  <c r="AB647" i="7" a="1"/>
  <c r="AB647" i="7"/>
  <c r="AC647" i="7"/>
  <c r="U648" i="7" a="1"/>
  <c r="U648" i="7"/>
  <c r="V648" i="7"/>
  <c r="W648" i="7" a="1"/>
  <c r="W648" i="7"/>
  <c r="X648" i="7"/>
  <c r="Z648" i="7" a="1"/>
  <c r="Z648" i="7"/>
  <c r="AA648" i="7"/>
  <c r="AB648" i="7" a="1"/>
  <c r="AB648" i="7"/>
  <c r="AC648" i="7"/>
  <c r="U649" i="7" a="1"/>
  <c r="U649" i="7"/>
  <c r="V649" i="7"/>
  <c r="W649" i="7" a="1"/>
  <c r="W649" i="7"/>
  <c r="X649" i="7"/>
  <c r="Z649" i="7" a="1"/>
  <c r="Z649" i="7"/>
  <c r="AA649" i="7"/>
  <c r="AB649" i="7" a="1"/>
  <c r="AB649" i="7"/>
  <c r="AC649" i="7"/>
  <c r="U650" i="7" a="1"/>
  <c r="U650" i="7"/>
  <c r="V650" i="7"/>
  <c r="W650" i="7" a="1"/>
  <c r="W650" i="7"/>
  <c r="X650" i="7"/>
  <c r="Z650" i="7" a="1"/>
  <c r="Z650" i="7"/>
  <c r="AA650" i="7"/>
  <c r="AB650" i="7" a="1"/>
  <c r="AB650" i="7"/>
  <c r="AC650" i="7"/>
  <c r="U651" i="7" a="1"/>
  <c r="U651" i="7"/>
  <c r="V651" i="7"/>
  <c r="W651" i="7" a="1"/>
  <c r="W651" i="7"/>
  <c r="X651" i="7"/>
  <c r="Z651" i="7" a="1"/>
  <c r="Z651" i="7"/>
  <c r="AA651" i="7"/>
  <c r="AB651" i="7" a="1"/>
  <c r="AB651" i="7"/>
  <c r="AC651" i="7"/>
  <c r="U652" i="7" a="1"/>
  <c r="U652" i="7"/>
  <c r="V652" i="7"/>
  <c r="W652" i="7" a="1"/>
  <c r="W652" i="7"/>
  <c r="X652" i="7"/>
  <c r="Z652" i="7" a="1"/>
  <c r="Z652" i="7"/>
  <c r="AA652" i="7"/>
  <c r="AB652" i="7" a="1"/>
  <c r="AB652" i="7"/>
  <c r="AC652" i="7"/>
  <c r="U653" i="7" a="1"/>
  <c r="U653" i="7"/>
  <c r="V653" i="7"/>
  <c r="W653" i="7" a="1"/>
  <c r="W653" i="7"/>
  <c r="X653" i="7"/>
  <c r="Z653" i="7" a="1"/>
  <c r="Z653" i="7"/>
  <c r="AA653" i="7"/>
  <c r="AB653" i="7" a="1"/>
  <c r="AB653" i="7"/>
  <c r="AC653" i="7"/>
  <c r="U654" i="7" a="1"/>
  <c r="U654" i="7"/>
  <c r="V654" i="7"/>
  <c r="W654" i="7" a="1"/>
  <c r="W654" i="7"/>
  <c r="X654" i="7"/>
  <c r="Z654" i="7" a="1"/>
  <c r="Z654" i="7"/>
  <c r="AA654" i="7"/>
  <c r="AB654" i="7" a="1"/>
  <c r="AB654" i="7"/>
  <c r="AC654" i="7"/>
  <c r="U655" i="7" a="1"/>
  <c r="U655" i="7"/>
  <c r="V655" i="7"/>
  <c r="W655" i="7" a="1"/>
  <c r="W655" i="7"/>
  <c r="X655" i="7"/>
  <c r="Z655" i="7" a="1"/>
  <c r="Z655" i="7"/>
  <c r="AA655" i="7"/>
  <c r="AB655" i="7" a="1"/>
  <c r="AB655" i="7"/>
  <c r="AC655" i="7"/>
  <c r="U656" i="7" a="1"/>
  <c r="U656" i="7"/>
  <c r="V656" i="7"/>
  <c r="W656" i="7" a="1"/>
  <c r="W656" i="7"/>
  <c r="X656" i="7"/>
  <c r="Z656" i="7" a="1"/>
  <c r="Z656" i="7"/>
  <c r="AA656" i="7"/>
  <c r="AB656" i="7" a="1"/>
  <c r="AB656" i="7"/>
  <c r="AC656" i="7"/>
  <c r="U657" i="7" a="1"/>
  <c r="U657" i="7"/>
  <c r="V657" i="7"/>
  <c r="W657" i="7" a="1"/>
  <c r="W657" i="7"/>
  <c r="X657" i="7"/>
  <c r="Z657" i="7" a="1"/>
  <c r="Z657" i="7"/>
  <c r="AA657" i="7"/>
  <c r="AB657" i="7" a="1"/>
  <c r="AB657" i="7"/>
  <c r="AC657" i="7"/>
  <c r="U658" i="7" a="1"/>
  <c r="U658" i="7"/>
  <c r="V658" i="7"/>
  <c r="W658" i="7" a="1"/>
  <c r="W658" i="7"/>
  <c r="X658" i="7"/>
  <c r="Z658" i="7" a="1"/>
  <c r="Z658" i="7"/>
  <c r="AA658" i="7"/>
  <c r="AB658" i="7" a="1"/>
  <c r="AB658" i="7"/>
  <c r="AC658" i="7"/>
  <c r="U659" i="7" a="1"/>
  <c r="U659" i="7"/>
  <c r="V659" i="7"/>
  <c r="W659" i="7" a="1"/>
  <c r="W659" i="7"/>
  <c r="X659" i="7"/>
  <c r="Z659" i="7" a="1"/>
  <c r="Z659" i="7"/>
  <c r="AA659" i="7"/>
  <c r="AB659" i="7" a="1"/>
  <c r="AB659" i="7"/>
  <c r="AC659" i="7"/>
  <c r="U660" i="7" a="1"/>
  <c r="U660" i="7"/>
  <c r="V660" i="7"/>
  <c r="W660" i="7" a="1"/>
  <c r="W660" i="7"/>
  <c r="X660" i="7"/>
  <c r="Z660" i="7" a="1"/>
  <c r="Z660" i="7"/>
  <c r="AA660" i="7"/>
  <c r="AB660" i="7" a="1"/>
  <c r="AB660" i="7"/>
  <c r="AC660" i="7"/>
  <c r="U661" i="7" a="1"/>
  <c r="U661" i="7"/>
  <c r="V661" i="7"/>
  <c r="W661" i="7" a="1"/>
  <c r="W661" i="7"/>
  <c r="X661" i="7"/>
  <c r="Z661" i="7" a="1"/>
  <c r="Z661" i="7"/>
  <c r="AA661" i="7"/>
  <c r="AB661" i="7" a="1"/>
  <c r="AB661" i="7"/>
  <c r="AC661" i="7"/>
  <c r="U662" i="7" a="1"/>
  <c r="U662" i="7"/>
  <c r="V662" i="7"/>
  <c r="W662" i="7" a="1"/>
  <c r="W662" i="7"/>
  <c r="X662" i="7"/>
  <c r="Z662" i="7" a="1"/>
  <c r="Z662" i="7"/>
  <c r="AA662" i="7"/>
  <c r="AB662" i="7" a="1"/>
  <c r="AB662" i="7"/>
  <c r="AC662" i="7"/>
  <c r="U663" i="7" a="1"/>
  <c r="U663" i="7"/>
  <c r="V663" i="7"/>
  <c r="W663" i="7" a="1"/>
  <c r="W663" i="7"/>
  <c r="X663" i="7"/>
  <c r="Z663" i="7" a="1"/>
  <c r="Z663" i="7"/>
  <c r="AA663" i="7"/>
  <c r="AB663" i="7" a="1"/>
  <c r="AB663" i="7"/>
  <c r="AC663" i="7"/>
  <c r="U664" i="7" a="1"/>
  <c r="U664" i="7"/>
  <c r="V664" i="7"/>
  <c r="W664" i="7" a="1"/>
  <c r="W664" i="7"/>
  <c r="X664" i="7"/>
  <c r="Z664" i="7" a="1"/>
  <c r="Z664" i="7"/>
  <c r="AA664" i="7"/>
  <c r="AB664" i="7" a="1"/>
  <c r="AB664" i="7"/>
  <c r="AC664" i="7"/>
  <c r="U665" i="7" a="1"/>
  <c r="U665" i="7"/>
  <c r="V665" i="7"/>
  <c r="W665" i="7" a="1"/>
  <c r="W665" i="7"/>
  <c r="X665" i="7"/>
  <c r="Z665" i="7" a="1"/>
  <c r="Z665" i="7"/>
  <c r="AA665" i="7"/>
  <c r="AB665" i="7" a="1"/>
  <c r="AB665" i="7"/>
  <c r="AC665" i="7"/>
  <c r="U666" i="7" a="1"/>
  <c r="U666" i="7"/>
  <c r="V666" i="7"/>
  <c r="W666" i="7" a="1"/>
  <c r="W666" i="7"/>
  <c r="X666" i="7"/>
  <c r="Z666" i="7" a="1"/>
  <c r="Z666" i="7"/>
  <c r="AA666" i="7"/>
  <c r="AB666" i="7" a="1"/>
  <c r="AB666" i="7"/>
  <c r="AC666" i="7"/>
  <c r="U667" i="7" a="1"/>
  <c r="U667" i="7"/>
  <c r="V667" i="7"/>
  <c r="W667" i="7" a="1"/>
  <c r="W667" i="7"/>
  <c r="X667" i="7"/>
  <c r="Z667" i="7" a="1"/>
  <c r="Z667" i="7"/>
  <c r="AA667" i="7"/>
  <c r="AB667" i="7" a="1"/>
  <c r="AB667" i="7"/>
  <c r="AC667" i="7"/>
  <c r="U668" i="7" a="1"/>
  <c r="U668" i="7"/>
  <c r="V668" i="7"/>
  <c r="W668" i="7" a="1"/>
  <c r="W668" i="7"/>
  <c r="X668" i="7"/>
  <c r="AB668" i="7" a="1"/>
  <c r="AB668" i="7"/>
  <c r="Z668" i="7" a="1"/>
  <c r="Z668" i="7"/>
  <c r="AA668" i="7"/>
  <c r="AC668" i="7"/>
  <c r="U669" i="7" a="1"/>
  <c r="U669" i="7"/>
  <c r="V669" i="7"/>
  <c r="W669" i="7" a="1"/>
  <c r="W669" i="7"/>
  <c r="X669" i="7"/>
  <c r="Z669" i="7" a="1"/>
  <c r="Z669" i="7"/>
  <c r="AA669" i="7"/>
  <c r="AB669" i="7" a="1"/>
  <c r="AB669" i="7"/>
  <c r="AC669" i="7"/>
  <c r="U670" i="7" a="1"/>
  <c r="U670" i="7"/>
  <c r="V670" i="7"/>
  <c r="W670" i="7" a="1"/>
  <c r="W670" i="7"/>
  <c r="X670" i="7"/>
  <c r="Z670" i="7" a="1"/>
  <c r="Z670" i="7"/>
  <c r="AA670" i="7"/>
  <c r="AB670" i="7" a="1"/>
  <c r="AB670" i="7"/>
  <c r="AC670" i="7"/>
  <c r="U671" i="7" a="1"/>
  <c r="U671" i="7"/>
  <c r="V671" i="7"/>
  <c r="W671" i="7" a="1"/>
  <c r="W671" i="7"/>
  <c r="X671" i="7"/>
  <c r="Z671" i="7" a="1"/>
  <c r="Z671" i="7"/>
  <c r="AA671" i="7"/>
  <c r="AB671" i="7" a="1"/>
  <c r="AB671" i="7"/>
  <c r="AC671" i="7"/>
  <c r="U672" i="7" a="1"/>
  <c r="U672" i="7"/>
  <c r="V672" i="7"/>
  <c r="W672" i="7" a="1"/>
  <c r="W672" i="7"/>
  <c r="X672" i="7"/>
  <c r="Z672" i="7" a="1"/>
  <c r="Z672" i="7"/>
  <c r="AA672" i="7"/>
  <c r="AB672" i="7" a="1"/>
  <c r="AB672" i="7"/>
  <c r="AC672" i="7"/>
  <c r="U673" i="7" a="1"/>
  <c r="U673" i="7"/>
  <c r="V673" i="7"/>
  <c r="W673" i="7" a="1"/>
  <c r="W673" i="7"/>
  <c r="X673" i="7"/>
  <c r="Z673" i="7" a="1"/>
  <c r="Z673" i="7"/>
  <c r="AA673" i="7"/>
  <c r="AB673" i="7" a="1"/>
  <c r="AB673" i="7"/>
  <c r="AC673" i="7"/>
  <c r="U674" i="7" a="1"/>
  <c r="U674" i="7"/>
  <c r="V674" i="7"/>
  <c r="W674" i="7" a="1"/>
  <c r="W674" i="7"/>
  <c r="X674" i="7"/>
  <c r="Z674" i="7" a="1"/>
  <c r="Z674" i="7"/>
  <c r="AA674" i="7"/>
  <c r="AB674" i="7" a="1"/>
  <c r="AB674" i="7"/>
  <c r="AC674" i="7"/>
  <c r="U675" i="7" a="1"/>
  <c r="U675" i="7"/>
  <c r="V675" i="7"/>
  <c r="W675" i="7" a="1"/>
  <c r="W675" i="7"/>
  <c r="X675" i="7"/>
  <c r="Z675" i="7" a="1"/>
  <c r="Z675" i="7"/>
  <c r="AA675" i="7"/>
  <c r="AB675" i="7" a="1"/>
  <c r="AB675" i="7"/>
  <c r="AC675" i="7"/>
  <c r="U676" i="7" a="1"/>
  <c r="U676" i="7"/>
  <c r="V676" i="7"/>
  <c r="W676" i="7" a="1"/>
  <c r="W676" i="7"/>
  <c r="X676" i="7"/>
  <c r="Z676" i="7" a="1"/>
  <c r="Z676" i="7"/>
  <c r="AA676" i="7"/>
  <c r="AB676" i="7" a="1"/>
  <c r="AB676" i="7"/>
  <c r="AC676" i="7"/>
  <c r="U677" i="7" a="1"/>
  <c r="U677" i="7"/>
  <c r="V677" i="7"/>
  <c r="W677" i="7" a="1"/>
  <c r="W677" i="7"/>
  <c r="X677" i="7"/>
  <c r="Z677" i="7" a="1"/>
  <c r="Z677" i="7"/>
  <c r="AA677" i="7"/>
  <c r="AB677" i="7" a="1"/>
  <c r="AB677" i="7"/>
  <c r="AC677" i="7"/>
  <c r="U678" i="7" a="1"/>
  <c r="U678" i="7"/>
  <c r="V678" i="7"/>
  <c r="W678" i="7" a="1"/>
  <c r="W678" i="7"/>
  <c r="X678" i="7"/>
  <c r="Z678" i="7" a="1"/>
  <c r="Z678" i="7"/>
  <c r="AA678" i="7"/>
  <c r="AB678" i="7" a="1"/>
  <c r="AB678" i="7"/>
  <c r="AC678" i="7"/>
  <c r="U679" i="7" a="1"/>
  <c r="U679" i="7"/>
  <c r="V679" i="7"/>
  <c r="W679" i="7" a="1"/>
  <c r="W679" i="7"/>
  <c r="X679" i="7"/>
  <c r="Z679" i="7" a="1"/>
  <c r="Z679" i="7"/>
  <c r="AA679" i="7"/>
  <c r="AB679" i="7" a="1"/>
  <c r="AB679" i="7"/>
  <c r="AC679" i="7"/>
  <c r="U680" i="7" a="1"/>
  <c r="U680" i="7"/>
  <c r="V680" i="7"/>
  <c r="W680" i="7" a="1"/>
  <c r="W680" i="7"/>
  <c r="X680" i="7"/>
  <c r="Z680" i="7" a="1"/>
  <c r="Z680" i="7"/>
  <c r="AA680" i="7"/>
  <c r="AB680" i="7" a="1"/>
  <c r="AB680" i="7"/>
  <c r="AC680" i="7"/>
  <c r="U681" i="7" a="1"/>
  <c r="U681" i="7"/>
  <c r="V681" i="7"/>
  <c r="W681" i="7" a="1"/>
  <c r="W681" i="7"/>
  <c r="X681" i="7"/>
  <c r="Z681" i="7" a="1"/>
  <c r="Z681" i="7"/>
  <c r="AA681" i="7"/>
  <c r="AB681" i="7" a="1"/>
  <c r="AB681" i="7"/>
  <c r="AC681" i="7"/>
  <c r="U682" i="7" a="1"/>
  <c r="U682" i="7"/>
  <c r="V682" i="7"/>
  <c r="W682" i="7" a="1"/>
  <c r="W682" i="7"/>
  <c r="X682" i="7"/>
  <c r="Z682" i="7" a="1"/>
  <c r="Z682" i="7"/>
  <c r="AA682" i="7"/>
  <c r="AB682" i="7" a="1"/>
  <c r="AB682" i="7"/>
  <c r="AC682" i="7"/>
  <c r="U683" i="7" a="1"/>
  <c r="U683" i="7"/>
  <c r="V683" i="7"/>
  <c r="W683" i="7" a="1"/>
  <c r="W683" i="7"/>
  <c r="X683" i="7"/>
  <c r="Z683" i="7" a="1"/>
  <c r="Z683" i="7"/>
  <c r="AA683" i="7"/>
  <c r="AB683" i="7" a="1"/>
  <c r="AB683" i="7"/>
  <c r="AC683" i="7"/>
  <c r="U684" i="7" a="1"/>
  <c r="U684" i="7"/>
  <c r="V684" i="7"/>
  <c r="W684" i="7" a="1"/>
  <c r="W684" i="7"/>
  <c r="X684" i="7"/>
  <c r="Z684" i="7" a="1"/>
  <c r="Z684" i="7"/>
  <c r="AA684" i="7"/>
  <c r="AB684" i="7" a="1"/>
  <c r="AB684" i="7"/>
  <c r="AC684" i="7"/>
  <c r="U685" i="7" a="1"/>
  <c r="U685" i="7"/>
  <c r="V685" i="7"/>
  <c r="W685" i="7" a="1"/>
  <c r="W685" i="7"/>
  <c r="X685" i="7"/>
  <c r="Z685" i="7" a="1"/>
  <c r="Z685" i="7"/>
  <c r="AA685" i="7"/>
  <c r="AB685" i="7" a="1"/>
  <c r="AB685" i="7"/>
  <c r="AC685" i="7"/>
  <c r="U686" i="7" a="1"/>
  <c r="U686" i="7"/>
  <c r="V686" i="7"/>
  <c r="W686" i="7" a="1"/>
  <c r="W686" i="7"/>
  <c r="X686" i="7"/>
  <c r="Z686" i="7" a="1"/>
  <c r="Z686" i="7"/>
  <c r="AA686" i="7"/>
  <c r="AB686" i="7" a="1"/>
  <c r="AB686" i="7"/>
  <c r="AC686" i="7"/>
  <c r="U687" i="7" a="1"/>
  <c r="U687" i="7"/>
  <c r="V687" i="7"/>
  <c r="W687" i="7" a="1"/>
  <c r="W687" i="7"/>
  <c r="X687" i="7"/>
  <c r="Z687" i="7" a="1"/>
  <c r="Z687" i="7"/>
  <c r="AA687" i="7"/>
  <c r="AB687" i="7" a="1"/>
  <c r="AB687" i="7"/>
  <c r="AC687" i="7"/>
  <c r="U688" i="7" a="1"/>
  <c r="U688" i="7"/>
  <c r="V688" i="7"/>
  <c r="W688" i="7" a="1"/>
  <c r="W688" i="7"/>
  <c r="X688" i="7"/>
  <c r="Z688" i="7" a="1"/>
  <c r="Z688" i="7"/>
  <c r="AA688" i="7"/>
  <c r="AB688" i="7" a="1"/>
  <c r="AB688" i="7"/>
  <c r="AC688" i="7"/>
  <c r="U689" i="7" a="1"/>
  <c r="U689" i="7"/>
  <c r="V689" i="7"/>
  <c r="W689" i="7" a="1"/>
  <c r="W689" i="7"/>
  <c r="X689" i="7"/>
  <c r="Z689" i="7" a="1"/>
  <c r="Z689" i="7"/>
  <c r="AA689" i="7"/>
  <c r="AB689" i="7" a="1"/>
  <c r="AB689" i="7"/>
  <c r="AC689" i="7"/>
  <c r="U690" i="7" a="1"/>
  <c r="U690" i="7"/>
  <c r="V690" i="7"/>
  <c r="W690" i="7" a="1"/>
  <c r="W690" i="7"/>
  <c r="X690" i="7"/>
  <c r="Z690" i="7" a="1"/>
  <c r="Z690" i="7"/>
  <c r="AA690" i="7"/>
  <c r="AB690" i="7" a="1"/>
  <c r="AB690" i="7"/>
  <c r="AC690" i="7"/>
  <c r="U691" i="7" a="1"/>
  <c r="U691" i="7"/>
  <c r="V691" i="7"/>
  <c r="W691" i="7" a="1"/>
  <c r="W691" i="7"/>
  <c r="X691" i="7"/>
  <c r="Z691" i="7" a="1"/>
  <c r="Z691" i="7"/>
  <c r="AA691" i="7"/>
  <c r="AB691" i="7" a="1"/>
  <c r="AB691" i="7"/>
  <c r="AC691" i="7"/>
  <c r="U692" i="7" a="1"/>
  <c r="U692" i="7"/>
  <c r="V692" i="7"/>
  <c r="W692" i="7" a="1"/>
  <c r="W692" i="7"/>
  <c r="X692" i="7"/>
  <c r="Z692" i="7" a="1"/>
  <c r="Z692" i="7"/>
  <c r="AA692" i="7"/>
  <c r="AB692" i="7" a="1"/>
  <c r="AB692" i="7"/>
  <c r="AC692" i="7"/>
  <c r="U693" i="7" a="1"/>
  <c r="U693" i="7"/>
  <c r="V693" i="7"/>
  <c r="W693" i="7" a="1"/>
  <c r="W693" i="7"/>
  <c r="X693" i="7"/>
  <c r="Z693" i="7" a="1"/>
  <c r="Z693" i="7"/>
  <c r="AA693" i="7"/>
  <c r="AB693" i="7" a="1"/>
  <c r="AB693" i="7"/>
  <c r="AC693" i="7"/>
  <c r="Z694" i="7" a="1"/>
  <c r="Z694" i="7"/>
  <c r="AC694" i="7"/>
  <c r="AB694" i="7" a="1"/>
  <c r="AB694" i="7"/>
  <c r="AA694" i="7"/>
  <c r="U694" i="7" a="1"/>
  <c r="U694" i="7"/>
  <c r="X694" i="7"/>
  <c r="W694" i="7" a="1"/>
  <c r="W694" i="7"/>
  <c r="V694" i="7"/>
  <c r="U695" i="7" a="1"/>
  <c r="U695" i="7"/>
  <c r="V695" i="7"/>
  <c r="W695" i="7" a="1"/>
  <c r="W695" i="7"/>
  <c r="X695" i="7"/>
  <c r="Z695" i="7" a="1"/>
  <c r="Z695" i="7"/>
  <c r="AA695" i="7"/>
  <c r="AB695" i="7" a="1"/>
  <c r="AB695" i="7"/>
  <c r="AC695" i="7"/>
  <c r="U696" i="7" a="1"/>
  <c r="U696" i="7"/>
  <c r="V696" i="7"/>
  <c r="W696" i="7" a="1"/>
  <c r="W696" i="7"/>
  <c r="X696" i="7"/>
  <c r="Z696" i="7" a="1"/>
  <c r="Z696" i="7"/>
  <c r="AA696" i="7"/>
  <c r="AB696" i="7" a="1"/>
  <c r="AB696" i="7"/>
  <c r="AC696" i="7"/>
  <c r="U697" i="7" a="1"/>
  <c r="U697" i="7"/>
  <c r="V697" i="7"/>
  <c r="W697" i="7" a="1"/>
  <c r="W697" i="7"/>
  <c r="X697" i="7"/>
  <c r="Z697" i="7" a="1"/>
  <c r="Z697" i="7"/>
  <c r="AA697" i="7"/>
  <c r="AB697" i="7" a="1"/>
  <c r="AB697" i="7"/>
  <c r="AC697" i="7"/>
  <c r="U698" i="7" a="1"/>
  <c r="U698" i="7"/>
  <c r="V698" i="7"/>
  <c r="W698" i="7" a="1"/>
  <c r="W698" i="7"/>
  <c r="X698" i="7"/>
  <c r="Z698" i="7" a="1"/>
  <c r="Z698" i="7"/>
  <c r="AA698" i="7"/>
  <c r="AB698" i="7" a="1"/>
  <c r="AB698" i="7"/>
  <c r="AC698" i="7"/>
  <c r="U699" i="7" a="1"/>
  <c r="U699" i="7"/>
  <c r="V699" i="7"/>
  <c r="W699" i="7" a="1"/>
  <c r="W699" i="7"/>
  <c r="X699" i="7"/>
  <c r="Z699" i="7" a="1"/>
  <c r="Z699" i="7"/>
  <c r="AA699" i="7"/>
  <c r="AB699" i="7" a="1"/>
  <c r="AB699" i="7"/>
  <c r="AC699" i="7"/>
  <c r="U700" i="7" a="1"/>
  <c r="U700" i="7"/>
  <c r="V700" i="7"/>
  <c r="W700" i="7" a="1"/>
  <c r="W700" i="7"/>
  <c r="X700" i="7"/>
  <c r="Z700" i="7" a="1"/>
  <c r="Z700" i="7"/>
  <c r="AA700" i="7"/>
  <c r="AB700" i="7" a="1"/>
  <c r="AB700" i="7"/>
  <c r="AC700" i="7"/>
  <c r="BK26" i="5"/>
</calcChain>
</file>

<file path=xl/sharedStrings.xml><?xml version="1.0" encoding="utf-8"?>
<sst xmlns="http://schemas.openxmlformats.org/spreadsheetml/2006/main" count="412" uniqueCount="176">
  <si>
    <t>Summary</t>
  </si>
  <si>
    <t>Open rate</t>
  </si>
  <si>
    <t>Click rate</t>
  </si>
  <si>
    <t>When is the best time to send my emails?</t>
  </si>
  <si>
    <t>Mon</t>
  </si>
  <si>
    <t>Tue</t>
  </si>
  <si>
    <t>Wed</t>
  </si>
  <si>
    <t>Thu</t>
  </si>
  <si>
    <t>Fri</t>
  </si>
  <si>
    <t>Sat</t>
  </si>
  <si>
    <t>Sun</t>
  </si>
  <si>
    <t>Day sent</t>
  </si>
  <si>
    <t>Time sent</t>
  </si>
  <si>
    <t>Subject line length</t>
  </si>
  <si>
    <t>Sender</t>
  </si>
  <si>
    <t>Opens</t>
  </si>
  <si>
    <t>Clicks</t>
  </si>
  <si>
    <t>Repeat opens</t>
  </si>
  <si>
    <t>Repeat clicks</t>
  </si>
  <si>
    <t>Desktop opens</t>
  </si>
  <si>
    <t>Desktop clicks</t>
  </si>
  <si>
    <t>Mobile opens</t>
  </si>
  <si>
    <t>Mobile clicks</t>
  </si>
  <si>
    <t>Recipients</t>
  </si>
  <si>
    <t>Open %</t>
  </si>
  <si>
    <t>Click %</t>
  </si>
  <si>
    <t xml:space="preserve"> 0-10</t>
  </si>
  <si>
    <t xml:space="preserve"> 11-20</t>
  </si>
  <si>
    <t xml:space="preserve"> 21-30</t>
  </si>
  <si>
    <t xml:space="preserve"> 31-40</t>
  </si>
  <si>
    <t xml:space="preserve"> 41-50</t>
  </si>
  <si>
    <t xml:space="preserve"> 51-60</t>
  </si>
  <si>
    <t xml:space="preserve"> 61-70</t>
  </si>
  <si>
    <t xml:space="preserve"> 71-80</t>
  </si>
  <si>
    <t xml:space="preserve"> 80+</t>
  </si>
  <si>
    <t>Emails sent</t>
  </si>
  <si>
    <t>Average open rate</t>
  </si>
  <si>
    <t>Average click rate</t>
  </si>
  <si>
    <t>Unique Opens</t>
  </si>
  <si>
    <t>Unique Clicks</t>
  </si>
  <si>
    <t>Desktop Opens</t>
  </si>
  <si>
    <t>Desktop Clicks</t>
  </si>
  <si>
    <t>Mobile Opens</t>
  </si>
  <si>
    <t>Mobile Clicks</t>
  </si>
  <si>
    <t>Mobile %</t>
  </si>
  <si>
    <t>Desktop %</t>
  </si>
  <si>
    <t>How do my open and click rates compare to industry averages?</t>
  </si>
  <si>
    <t>Industry</t>
  </si>
  <si>
    <t>Food &amp; beverage</t>
  </si>
  <si>
    <t>Technology</t>
  </si>
  <si>
    <t>Entertainment</t>
  </si>
  <si>
    <t>Retail</t>
  </si>
  <si>
    <t>Energy</t>
  </si>
  <si>
    <t>Transportation</t>
  </si>
  <si>
    <t>Construction</t>
  </si>
  <si>
    <t>Utilities</t>
  </si>
  <si>
    <t>Manufacturing</t>
  </si>
  <si>
    <t>Media</t>
  </si>
  <si>
    <t>Insurance</t>
  </si>
  <si>
    <t>Finance</t>
  </si>
  <si>
    <t>Not For Profit</t>
  </si>
  <si>
    <t>Healthcare</t>
  </si>
  <si>
    <t>Mobile opens and clicks?</t>
  </si>
  <si>
    <t>Marketing</t>
  </si>
  <si>
    <t>Education</t>
  </si>
  <si>
    <t>Click Data Input</t>
  </si>
  <si>
    <t>Click here</t>
  </si>
  <si>
    <t>Sign up now</t>
  </si>
  <si>
    <t>Training program</t>
  </si>
  <si>
    <t>Click here to see more</t>
  </si>
  <si>
    <t>RSVP to this event</t>
  </si>
  <si>
    <t>Speak to HR</t>
  </si>
  <si>
    <t>New blog post</t>
  </si>
  <si>
    <t>Chek out why we did this</t>
  </si>
  <si>
    <t>Read the latest on our blog</t>
  </si>
  <si>
    <t>https://companyintranet.com</t>
  </si>
  <si>
    <t>https://companyintranet.com/hr/policies</t>
  </si>
  <si>
    <t>https://companyintranet.com/blog</t>
  </si>
  <si>
    <t>https://companyintranet.com/events</t>
  </si>
  <si>
    <t>https://twitter.com/post-1</t>
  </si>
  <si>
    <t>https://companyhrportal.net</t>
  </si>
  <si>
    <t>://</t>
  </si>
  <si>
    <t>Introduction</t>
  </si>
  <si>
    <t>View email performance &gt;&gt;</t>
  </si>
  <si>
    <t>Your latest monthly metrics</t>
  </si>
  <si>
    <t>Improve my open rates &gt;&gt;</t>
  </si>
  <si>
    <t>Improve my click rates &gt;&gt;</t>
  </si>
  <si>
    <t>Avg. open rate</t>
  </si>
  <si>
    <t>Avg. click rate</t>
  </si>
  <si>
    <t>You</t>
  </si>
  <si>
    <t>Difference</t>
  </si>
  <si>
    <t>What is the best subject line length for my emails?</t>
  </si>
  <si>
    <t>What are my most popular links?</t>
  </si>
  <si>
    <t>Which calls-to-action have been most effective?</t>
  </si>
  <si>
    <t>Times used</t>
  </si>
  <si>
    <t>https://companyintranet.com/link-43</t>
  </si>
  <si>
    <t>Most clicked link text</t>
  </si>
  <si>
    <t>Count</t>
  </si>
  <si>
    <t>Avg. clicks</t>
  </si>
  <si>
    <t>Input your email data &gt;&gt;</t>
  </si>
  <si>
    <t>Analyze my click rates &gt;&gt;</t>
  </si>
  <si>
    <t>Analyze click rate &gt;&gt;</t>
  </si>
  <si>
    <t>Subject*</t>
  </si>
  <si>
    <t>Date sent*</t>
  </si>
  <si>
    <t>Time sent*</t>
  </si>
  <si>
    <t>Open %*</t>
  </si>
  <si>
    <t>Click %*</t>
  </si>
  <si>
    <t>Email Data Input</t>
  </si>
  <si>
    <t>MoM Growth</t>
  </si>
  <si>
    <t>All time email performance</t>
  </si>
  <si>
    <t>Open / click rates by month</t>
  </si>
  <si>
    <t>Compare benchmarks &gt;&gt;</t>
  </si>
  <si>
    <t>Industry Benchmarks</t>
  </si>
  <si>
    <t>Select your industry from the drop-down menu below (scroll down the list for more industries)</t>
  </si>
  <si>
    <t>Selected Industry</t>
  </si>
  <si>
    <t>Analysis</t>
  </si>
  <si>
    <t xml:space="preserve"> </t>
  </si>
  <si>
    <t>To start with let's look at when send your emails. Below is your sending behaviour broken down by time of day and day of the week. The numbers represent how many emails were sent in that time bracket.</t>
  </si>
  <si>
    <r>
      <rPr>
        <b/>
        <sz val="12"/>
        <color theme="1" tint="0.34998626667073579"/>
        <rFont val="Arial"/>
        <family val="2"/>
      </rPr>
      <t>Before work</t>
    </r>
    <r>
      <rPr>
        <sz val="12"/>
        <color theme="1" tint="0.34998626667073579"/>
        <rFont val="Arial"/>
        <family val="2"/>
      </rPr>
      <t xml:space="preserve">
12am - 6am</t>
    </r>
  </si>
  <si>
    <r>
      <rPr>
        <b/>
        <sz val="12"/>
        <color theme="1" tint="0.34998626667073579"/>
        <rFont val="Arial"/>
        <family val="2"/>
      </rPr>
      <t>Eary morning</t>
    </r>
    <r>
      <rPr>
        <sz val="12"/>
        <color theme="1" tint="0.34998626667073579"/>
        <rFont val="Arial"/>
        <family val="2"/>
      </rPr>
      <t xml:space="preserve">
6am - 9am</t>
    </r>
  </si>
  <si>
    <r>
      <rPr>
        <b/>
        <sz val="12"/>
        <color theme="1" tint="0.34998626667073579"/>
        <rFont val="Arial"/>
        <family val="2"/>
      </rPr>
      <t>Late morning</t>
    </r>
    <r>
      <rPr>
        <sz val="12"/>
        <color theme="1" tint="0.34998626667073579"/>
        <rFont val="Arial"/>
        <family val="2"/>
      </rPr>
      <t xml:space="preserve">
9am - 12pm</t>
    </r>
  </si>
  <si>
    <r>
      <rPr>
        <b/>
        <sz val="12"/>
        <color theme="1" tint="0.34998626667073579"/>
        <rFont val="Arial"/>
        <family val="2"/>
      </rPr>
      <t>Early afternoon</t>
    </r>
    <r>
      <rPr>
        <sz val="12"/>
        <color theme="1" tint="0.34998626667073579"/>
        <rFont val="Arial"/>
        <family val="2"/>
      </rPr>
      <t xml:space="preserve">
12pm - 3pm</t>
    </r>
  </si>
  <si>
    <r>
      <rPr>
        <b/>
        <sz val="12"/>
        <color theme="1" tint="0.34998626667073579"/>
        <rFont val="Arial"/>
        <family val="2"/>
      </rPr>
      <t>After hours</t>
    </r>
    <r>
      <rPr>
        <sz val="12"/>
        <color theme="1" tint="0.34998626667073579"/>
        <rFont val="Arial"/>
        <family val="2"/>
      </rPr>
      <t xml:space="preserve">
6pm - 12am</t>
    </r>
  </si>
  <si>
    <r>
      <rPr>
        <b/>
        <sz val="12"/>
        <color theme="1" tint="0.34998626667073579"/>
        <rFont val="Arial"/>
        <family val="2"/>
      </rPr>
      <t>Late afternoon</t>
    </r>
    <r>
      <rPr>
        <sz val="12"/>
        <color theme="1" tint="0.34998626667073579"/>
        <rFont val="Arial"/>
        <family val="2"/>
      </rPr>
      <t xml:space="preserve">
3pm - 6pm</t>
    </r>
  </si>
  <si>
    <t>Now let's look at your average open rates in the same time brackets. Times and days with the highest open rates suggest that they are the best time to send your internal emails.</t>
  </si>
  <si>
    <t>Notes</t>
  </si>
  <si>
    <t>Emails sent by time/day</t>
  </si>
  <si>
    <t>Open rate by time/day</t>
  </si>
  <si>
    <t>The more emails you send and the more data you feed into this report (on the Email Data Input sheet), the more insightful these visualizations will be!
Try sending more emails at times when you record your highest open rates, or experiment with sending in times and on days where you've never sent emails before.</t>
  </si>
  <si>
    <t>Total clicks*</t>
  </si>
  <si>
    <t>Link text*</t>
  </si>
  <si>
    <t>Link href*</t>
  </si>
  <si>
    <t>If your subject line is too long employees might lose interest, too short and they might not know what your email is about. Use the table below to work out if you have a sweet spot for subject line length in your organization.</t>
  </si>
  <si>
    <t>Sum of clicks</t>
  </si>
  <si>
    <t>Intro</t>
  </si>
  <si>
    <t>The table below lists your most popular email links based on the number of clicks recorded across all your emails. Think about why these links have been so popular and why employees clicked them. What can you learn from this and how can you attract even more clicks?</t>
  </si>
  <si>
    <t>Rank</t>
  </si>
  <si>
    <t>Link</t>
  </si>
  <si>
    <t>Below are your top 10 most popular calls-to-action, ranked by number of clicks. By call-to-action, we mean the text you attached a link to in your emails. This can give you an idea of which copy is most effective at making people click, and which ones you've used most frequently.</t>
  </si>
  <si>
    <t>Unique links</t>
  </si>
  <si>
    <t>Unique text</t>
  </si>
  <si>
    <t>Go back to</t>
  </si>
  <si>
    <t>https://companyintranet.com/link-40</t>
  </si>
  <si>
    <t>https://companyintranet.com/blog-internal</t>
  </si>
  <si>
    <t>https://companyintranet.com/blogs</t>
  </si>
  <si>
    <t>https://companyintranet.com/hr/policy-safety</t>
  </si>
  <si>
    <t>Click this link</t>
  </si>
  <si>
    <t># Recipients*</t>
  </si>
  <si>
    <t>Default recipient number</t>
  </si>
  <si>
    <t>Unique opens*</t>
  </si>
  <si>
    <t>Unique cicks*</t>
  </si>
  <si>
    <t xml:space="preserve">Bananatag Business - 01/17 </t>
  </si>
  <si>
    <t>internal@bananatag.com</t>
  </si>
  <si>
    <t>everyone@bananatag.com</t>
  </si>
  <si>
    <t>Bananatag News - January Edition</t>
  </si>
  <si>
    <t xml:space="preserve">Bananatag Business - 02/17 </t>
  </si>
  <si>
    <t>Bananatag News - February Edition</t>
  </si>
  <si>
    <t xml:space="preserve">Bananatag Business - 03/17 </t>
  </si>
  <si>
    <t>Bananatag News - March Edition</t>
  </si>
  <si>
    <t xml:space="preserve">Bananatag Business - 04/17 </t>
  </si>
  <si>
    <t>Bananatag News - April Edition</t>
  </si>
  <si>
    <t xml:space="preserve">Bananatag Business - 05/17 </t>
  </si>
  <si>
    <t>Bananatag News - May Edition</t>
  </si>
  <si>
    <t>Bananatag News - The Latest From the Blog - News In Kelowna</t>
  </si>
  <si>
    <t>Read This Now</t>
  </si>
  <si>
    <t>CEO Report</t>
  </si>
  <si>
    <t>HR Newsletter 2017 - Sign Up For Training Now And Save Your Spot</t>
  </si>
  <si>
    <t>Bananatag News - Launching Our New Product Next Year</t>
  </si>
  <si>
    <t>Bananatag News - May Edition 2018</t>
  </si>
  <si>
    <t>Bananatag News - May Edition - Special Edition</t>
  </si>
  <si>
    <t>Bananatag News - May Edition - URGENT</t>
  </si>
  <si>
    <t>Bananatag News</t>
  </si>
  <si>
    <t>Weekly Update</t>
  </si>
  <si>
    <t>Monthly Update</t>
  </si>
  <si>
    <t>Bananatag Business - Read Our Latest Report and Share With Your Contacts</t>
  </si>
  <si>
    <t>Bananatag News - July Edition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</si>
</sst>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5" formatCode="&quot;$&quot;#,##0_);\(&quot;$&quot;#,##0\)"/>
    <numFmt numFmtId="164" formatCode="mmm"/>
    <numFmt numFmtId="165" formatCode="0.0"/>
  </numFmts>
  <fonts count="51" x14ac:knownFonts="1">
    <font>
      <sz val="12"/>
      <color theme="1"/>
      <name val="Calibri"/>
      <family val="2"/>
      <scheme val="minor"/>
    </font>
    <font>
      <sz val="12"/>
      <color theme="1"/>
      <name val="Calibri"/>
      <family val="2"/>
      <scheme val="minor"/>
    </font>
    <font>
      <sz val="12"/>
      <color rgb="FF006100"/>
      <name val="Calibri"/>
      <family val="2"/>
      <scheme val="minor"/>
    </font>
    <font>
      <b/>
      <sz val="12"/>
      <color rgb="FFFA7D00"/>
      <name val="Calibri"/>
      <family val="2"/>
      <scheme val="minor"/>
    </font>
    <font>
      <sz val="14"/>
      <color theme="0"/>
      <name val="Arial"/>
      <family val="2"/>
    </font>
    <font>
      <sz val="14"/>
      <color theme="1"/>
      <name val="Arial"/>
      <family val="2"/>
    </font>
    <font>
      <sz val="12"/>
      <color theme="0"/>
      <name val="Arial"/>
      <family val="2"/>
    </font>
    <font>
      <sz val="12"/>
      <color theme="1"/>
      <name val="Arial"/>
      <family val="2"/>
    </font>
    <font>
      <b/>
      <sz val="9"/>
      <color theme="1" tint="0.499984740745262"/>
      <name val="Arial"/>
      <family val="2"/>
    </font>
    <font>
      <sz val="14"/>
      <color theme="1" tint="0.34998626667073579"/>
      <name val="Arial"/>
      <family val="2"/>
    </font>
    <font>
      <u/>
      <sz val="12"/>
      <color theme="10"/>
      <name val="Calibri"/>
      <family val="2"/>
      <scheme val="minor"/>
    </font>
    <font>
      <b/>
      <sz val="9"/>
      <color theme="1"/>
      <name val="Arial"/>
      <family val="2"/>
    </font>
    <font>
      <sz val="9"/>
      <color theme="0"/>
      <name val="Arial"/>
      <family val="2"/>
    </font>
    <font>
      <sz val="9"/>
      <color theme="1"/>
      <name val="Arial"/>
      <family val="2"/>
    </font>
    <font>
      <sz val="9"/>
      <color rgb="FF000000"/>
      <name val="Arial"/>
      <family val="2"/>
    </font>
    <font>
      <b/>
      <sz val="9"/>
      <color theme="0"/>
      <name val="Calibri"/>
      <family val="2"/>
      <scheme val="minor"/>
    </font>
    <font>
      <sz val="20"/>
      <color theme="0" tint="-0.34998626667073579"/>
      <name val="Calibri"/>
      <family val="2"/>
      <scheme val="minor"/>
    </font>
    <font>
      <sz val="10"/>
      <color theme="1"/>
      <name val="Arial"/>
      <family val="2"/>
    </font>
    <font>
      <b/>
      <sz val="16"/>
      <name val="Arial"/>
      <family val="2"/>
    </font>
    <font>
      <sz val="16"/>
      <color theme="1"/>
      <name val="Arial"/>
      <family val="2"/>
    </font>
    <font>
      <b/>
      <sz val="12"/>
      <color theme="0"/>
      <name val="Arial"/>
      <family val="2"/>
    </font>
    <font>
      <sz val="14"/>
      <color rgb="FF0A0101"/>
      <name val="Helvetica Neue"/>
      <family val="2"/>
    </font>
    <font>
      <sz val="9"/>
      <color rgb="FF333333"/>
      <name val="Arial"/>
      <family val="2"/>
    </font>
    <font>
      <b/>
      <sz val="12"/>
      <color theme="1"/>
      <name val="Calibri"/>
      <family val="2"/>
      <scheme val="minor"/>
    </font>
    <font>
      <sz val="14"/>
      <color theme="2" tint="-0.249977111117893"/>
      <name val="Arial"/>
      <family val="2"/>
    </font>
    <font>
      <sz val="28"/>
      <color theme="0"/>
      <name val="Arial"/>
      <family val="2"/>
    </font>
    <font>
      <sz val="12"/>
      <color theme="0" tint="-0.249977111117893"/>
      <name val="Calibri"/>
      <family val="2"/>
      <scheme val="minor"/>
    </font>
    <font>
      <sz val="26"/>
      <color theme="0"/>
      <name val="Arial"/>
      <family val="2"/>
    </font>
    <font>
      <sz val="26"/>
      <color theme="1"/>
      <name val="Arial"/>
      <family val="2"/>
    </font>
    <font>
      <sz val="26"/>
      <color theme="1"/>
      <name val="Calibri"/>
      <family val="2"/>
      <scheme val="minor"/>
    </font>
    <font>
      <sz val="12"/>
      <color rgb="FF0A0101"/>
      <name val="Arial"/>
      <family val="2"/>
    </font>
    <font>
      <sz val="12"/>
      <color rgb="FF0A0101"/>
      <name val="Helvetica Neue"/>
      <family val="2"/>
    </font>
    <font>
      <sz val="9"/>
      <color theme="1" tint="0.34998626667073579"/>
      <name val="Arial"/>
      <family val="2"/>
    </font>
    <font>
      <sz val="14"/>
      <name val="Arial"/>
      <family val="2"/>
    </font>
    <font>
      <b/>
      <sz val="11"/>
      <color rgb="FFFA7D00"/>
      <name val="Calibri"/>
      <family val="2"/>
      <scheme val="minor"/>
    </font>
    <font>
      <sz val="12"/>
      <color theme="1" tint="0.34998626667073579"/>
      <name val="Arial"/>
      <family val="2"/>
    </font>
    <font>
      <b/>
      <sz val="12"/>
      <color theme="1"/>
      <name val="Arial"/>
      <family val="2"/>
    </font>
    <font>
      <b/>
      <sz val="12"/>
      <color theme="1" tint="0.34998626667073579"/>
      <name val="Arial"/>
      <family val="2"/>
    </font>
    <font>
      <sz val="9"/>
      <color theme="1"/>
      <name val="Calibri"/>
      <family val="2"/>
      <scheme val="minor"/>
    </font>
    <font>
      <sz val="12"/>
      <color theme="0" tint="-0.14999847407452621"/>
      <name val="Arial"/>
      <family val="2"/>
    </font>
    <font>
      <sz val="9"/>
      <color theme="0" tint="-0.14999847407452621"/>
      <name val="Arial"/>
      <family val="2"/>
    </font>
    <font>
      <b/>
      <sz val="9"/>
      <color theme="0" tint="-0.14999847407452621"/>
      <name val="Arial"/>
      <family val="2"/>
    </font>
    <font>
      <sz val="26"/>
      <color theme="0" tint="-0.14999847407452621"/>
      <name val="Calibri"/>
      <family val="2"/>
      <scheme val="minor"/>
    </font>
    <font>
      <sz val="12"/>
      <color theme="0" tint="-0.14999847407452621"/>
      <name val="Calibri"/>
      <family val="2"/>
      <scheme val="minor"/>
    </font>
    <font>
      <u/>
      <sz val="9"/>
      <color theme="1"/>
      <name val="Arial"/>
      <family val="2"/>
    </font>
    <font>
      <sz val="12"/>
      <color rgb="FFFF0000"/>
      <name val="Arial"/>
      <family val="2"/>
    </font>
    <font>
      <sz val="14"/>
      <color theme="1" tint="0.499984740745262"/>
      <name val="Arial"/>
      <family val="2"/>
    </font>
    <font>
      <u/>
      <sz val="12"/>
      <color theme="11"/>
      <name val="Calibri"/>
      <family val="2"/>
      <scheme val="minor"/>
    </font>
    <font>
      <sz val="12"/>
      <color theme="0" tint="-0.249977111117893"/>
      <name val="Arial"/>
      <family val="2"/>
    </font>
    <font>
      <sz val="9"/>
      <color theme="0" tint="-0.249977111117893"/>
      <name val="Arial"/>
      <family val="2"/>
    </font>
    <font>
      <b/>
      <sz val="9"/>
      <color theme="0" tint="-0.249977111117893"/>
      <name val="Arial"/>
      <family val="2"/>
    </font>
  </fonts>
  <fills count="13">
    <fill>
      <patternFill patternType="none"/>
    </fill>
    <fill>
      <patternFill patternType="gray125"/>
    </fill>
    <fill>
      <patternFill patternType="solid">
        <fgColor rgb="FFC6EFCE"/>
      </patternFill>
    </fill>
    <fill>
      <patternFill patternType="solid">
        <fgColor rgb="FFF2F2F2"/>
      </patternFill>
    </fill>
    <fill>
      <patternFill patternType="solid">
        <fgColor theme="1" tint="0.499984740745262"/>
        <bgColor indexed="64"/>
      </patternFill>
    </fill>
    <fill>
      <patternFill patternType="solid">
        <fgColor theme="0"/>
        <bgColor indexed="64"/>
      </patternFill>
    </fill>
    <fill>
      <patternFill patternType="solid">
        <fgColor theme="4" tint="0.39997558519241921"/>
        <bgColor indexed="64"/>
      </patternFill>
    </fill>
    <fill>
      <patternFill patternType="solid">
        <fgColor theme="4"/>
        <bgColor indexed="64"/>
      </patternFill>
    </fill>
    <fill>
      <patternFill patternType="solid">
        <fgColor rgb="FFFDB74A"/>
        <bgColor indexed="64"/>
      </patternFill>
    </fill>
    <fill>
      <patternFill patternType="solid">
        <fgColor theme="9" tint="0.79998168889431442"/>
        <bgColor indexed="64"/>
      </patternFill>
    </fill>
    <fill>
      <patternFill patternType="solid">
        <fgColor theme="1" tint="0.249977111117893"/>
        <bgColor indexed="64"/>
      </patternFill>
    </fill>
    <fill>
      <patternFill patternType="solid">
        <fgColor theme="9" tint="0.39997558519241921"/>
        <bgColor indexed="64"/>
      </patternFill>
    </fill>
    <fill>
      <patternFill patternType="solid">
        <fgColor theme="1" tint="0.34998626667073579"/>
        <bgColor indexed="64"/>
      </patternFill>
    </fill>
  </fills>
  <borders count="25">
    <border>
      <left/>
      <right/>
      <top/>
      <bottom/>
      <diagonal/>
    </border>
    <border>
      <left style="thin">
        <color rgb="FF7F7F7F"/>
      </left>
      <right style="thin">
        <color rgb="FF7F7F7F"/>
      </right>
      <top style="thin">
        <color rgb="FF7F7F7F"/>
      </top>
      <bottom style="thin">
        <color rgb="FF7F7F7F"/>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ashed">
        <color theme="1" tint="0.34998626667073579"/>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theme="9"/>
      </left>
      <right style="thin">
        <color theme="9"/>
      </right>
      <top style="thin">
        <color theme="9"/>
      </top>
      <bottom style="thin">
        <color theme="9"/>
      </bottom>
      <diagonal/>
    </border>
    <border>
      <left style="thin">
        <color auto="1"/>
      </left>
      <right/>
      <top/>
      <bottom style="dashed">
        <color auto="1"/>
      </bottom>
      <diagonal/>
    </border>
    <border>
      <left/>
      <right style="thin">
        <color auto="1"/>
      </right>
      <top/>
      <bottom style="dashed">
        <color auto="1"/>
      </bottom>
      <diagonal/>
    </border>
    <border>
      <left style="thin">
        <color auto="1"/>
      </left>
      <right/>
      <top style="dashed">
        <color auto="1"/>
      </top>
      <bottom style="thin">
        <color auto="1"/>
      </bottom>
      <diagonal/>
    </border>
    <border>
      <left/>
      <right style="thin">
        <color auto="1"/>
      </right>
      <top style="dashed">
        <color auto="1"/>
      </top>
      <bottom style="thin">
        <color auto="1"/>
      </bottom>
      <diagonal/>
    </border>
    <border>
      <left/>
      <right/>
      <top style="dotted">
        <color auto="1"/>
      </top>
      <bottom/>
      <diagonal/>
    </border>
    <border>
      <left style="thin">
        <color rgb="FF00B050"/>
      </left>
      <right style="thin">
        <color rgb="FF00B050"/>
      </right>
      <top style="thin">
        <color rgb="FF00B050"/>
      </top>
      <bottom style="thin">
        <color rgb="FF00B050"/>
      </bottom>
      <diagonal/>
    </border>
    <border>
      <left/>
      <right/>
      <top style="thin">
        <color theme="0"/>
      </top>
      <bottom style="thin">
        <color theme="0"/>
      </bottom>
      <diagonal/>
    </border>
    <border>
      <left/>
      <right/>
      <top style="thin">
        <color theme="0"/>
      </top>
      <bottom/>
      <diagonal/>
    </border>
    <border>
      <left/>
      <right/>
      <top/>
      <bottom style="thin">
        <color theme="0"/>
      </bottom>
      <diagonal/>
    </border>
  </borders>
  <cellStyleXfs count="9">
    <xf numFmtId="0" fontId="0" fillId="0" borderId="0"/>
    <xf numFmtId="9" fontId="1" fillId="0" borderId="0" applyFont="0" applyFill="0" applyBorder="0" applyAlignment="0" applyProtection="0"/>
    <xf numFmtId="0" fontId="2" fillId="2" borderId="0" applyNumberFormat="0" applyBorder="0" applyAlignment="0" applyProtection="0"/>
    <xf numFmtId="0" fontId="3" fillId="3" borderId="1" applyNumberFormat="0" applyAlignment="0" applyProtection="0"/>
    <xf numFmtId="0" fontId="10" fillId="0" borderId="0" applyNumberFormat="0" applyFill="0" applyBorder="0" applyAlignment="0" applyProtection="0"/>
    <xf numFmtId="0" fontId="15" fillId="7" borderId="0">
      <alignment horizontal="center" vertical="center"/>
    </xf>
    <xf numFmtId="5" fontId="16" fillId="0" borderId="12">
      <alignment horizontal="center" vertical="center"/>
    </xf>
    <xf numFmtId="0" fontId="47" fillId="0" borderId="0" applyNumberFormat="0" applyFill="0" applyBorder="0" applyAlignment="0" applyProtection="0"/>
    <xf numFmtId="0" fontId="47" fillId="0" borderId="0" applyNumberFormat="0" applyFill="0" applyBorder="0" applyAlignment="0" applyProtection="0"/>
  </cellStyleXfs>
  <cellXfs count="216">
    <xf numFmtId="0" fontId="0" fillId="0" borderId="0" xfId="0"/>
    <xf numFmtId="0" fontId="5" fillId="0" borderId="0" xfId="0" applyFont="1" applyFill="1" applyBorder="1" applyAlignment="1">
      <alignment horizontal="center"/>
    </xf>
    <xf numFmtId="0" fontId="5" fillId="0" borderId="0" xfId="0" applyFont="1"/>
    <xf numFmtId="0" fontId="7" fillId="0" borderId="0" xfId="0" applyFont="1"/>
    <xf numFmtId="0" fontId="7" fillId="0" borderId="0" xfId="0" applyFont="1" applyFill="1" applyBorder="1"/>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9" fontId="4" fillId="0" borderId="2" xfId="1" applyFont="1" applyFill="1" applyBorder="1" applyAlignment="1">
      <alignment horizontal="center" vertical="center"/>
    </xf>
    <xf numFmtId="9" fontId="4" fillId="0" borderId="3" xfId="1" applyFont="1" applyFill="1" applyBorder="1" applyAlignment="1">
      <alignment horizontal="center" vertical="center"/>
    </xf>
    <xf numFmtId="9" fontId="4" fillId="0" borderId="4" xfId="1" applyFont="1" applyFill="1" applyBorder="1" applyAlignment="1">
      <alignment horizontal="center" vertical="center"/>
    </xf>
    <xf numFmtId="9" fontId="4" fillId="0" borderId="5" xfId="1" applyFont="1" applyFill="1" applyBorder="1" applyAlignment="1">
      <alignment horizontal="center" vertical="center"/>
    </xf>
    <xf numFmtId="9" fontId="4" fillId="0" borderId="0" xfId="1" applyFont="1" applyFill="1" applyBorder="1" applyAlignment="1">
      <alignment horizontal="center" vertical="center"/>
    </xf>
    <xf numFmtId="9" fontId="4" fillId="0" borderId="6" xfId="1" applyFont="1" applyFill="1" applyBorder="1" applyAlignment="1">
      <alignment horizontal="center" vertical="center"/>
    </xf>
    <xf numFmtId="9" fontId="4" fillId="0" borderId="7" xfId="1" applyFont="1" applyFill="1" applyBorder="1" applyAlignment="1">
      <alignment horizontal="center" vertical="center"/>
    </xf>
    <xf numFmtId="9" fontId="4" fillId="0" borderId="8" xfId="1" applyFont="1" applyFill="1" applyBorder="1" applyAlignment="1">
      <alignment horizontal="center" vertical="center"/>
    </xf>
    <xf numFmtId="9" fontId="4" fillId="0" borderId="9" xfId="1" applyFont="1" applyFill="1" applyBorder="1" applyAlignment="1">
      <alignment horizontal="center" vertical="center"/>
    </xf>
    <xf numFmtId="0" fontId="9" fillId="0" borderId="0" xfId="0" applyFont="1"/>
    <xf numFmtId="0" fontId="9" fillId="0" borderId="0" xfId="0" applyFont="1" applyAlignment="1">
      <alignment horizontal="right"/>
    </xf>
    <xf numFmtId="0" fontId="7" fillId="0" borderId="0" xfId="0" applyFont="1" applyBorder="1"/>
    <xf numFmtId="0" fontId="5" fillId="0" borderId="0" xfId="0" applyFont="1" applyAlignment="1">
      <alignment vertical="center"/>
    </xf>
    <xf numFmtId="9" fontId="4" fillId="0" borderId="4" xfId="1" applyFont="1" applyBorder="1" applyAlignment="1">
      <alignment horizontal="center" vertical="center"/>
    </xf>
    <xf numFmtId="9" fontId="4" fillId="0" borderId="9" xfId="1" applyFont="1" applyBorder="1" applyAlignment="1">
      <alignment horizontal="center" vertical="center"/>
    </xf>
    <xf numFmtId="0" fontId="5" fillId="0" borderId="0" xfId="0" applyFont="1" applyFill="1" applyBorder="1"/>
    <xf numFmtId="0" fontId="9" fillId="0" borderId="0" xfId="0" applyFont="1" applyAlignment="1">
      <alignment horizontal="left"/>
    </xf>
    <xf numFmtId="0" fontId="4" fillId="4" borderId="0" xfId="0" applyFont="1" applyFill="1" applyBorder="1" applyAlignment="1">
      <alignment horizontal="right" vertical="center"/>
    </xf>
    <xf numFmtId="0" fontId="7" fillId="0" borderId="0" xfId="0" applyFont="1" applyFill="1"/>
    <xf numFmtId="0" fontId="13" fillId="0" borderId="0" xfId="0" applyFont="1"/>
    <xf numFmtId="9" fontId="5" fillId="0" borderId="5" xfId="1" applyFont="1" applyBorder="1" applyAlignment="1">
      <alignment horizontal="center" vertical="center"/>
    </xf>
    <xf numFmtId="9" fontId="5" fillId="0" borderId="0" xfId="1" applyFont="1" applyBorder="1" applyAlignment="1">
      <alignment horizontal="center" vertical="center"/>
    </xf>
    <xf numFmtId="9" fontId="5" fillId="0" borderId="6" xfId="1" applyFont="1" applyBorder="1" applyAlignment="1">
      <alignment horizontal="center" vertical="center"/>
    </xf>
    <xf numFmtId="9" fontId="5" fillId="0" borderId="7" xfId="1" applyFont="1" applyBorder="1" applyAlignment="1">
      <alignment horizontal="center" vertical="center"/>
    </xf>
    <xf numFmtId="9" fontId="5" fillId="0" borderId="8" xfId="1" applyFont="1" applyBorder="1" applyAlignment="1">
      <alignment horizontal="center" vertical="center"/>
    </xf>
    <xf numFmtId="9" fontId="5" fillId="0" borderId="9" xfId="1" applyFont="1" applyBorder="1" applyAlignment="1">
      <alignment horizontal="center" vertical="center"/>
    </xf>
    <xf numFmtId="9" fontId="4" fillId="0" borderId="2" xfId="1" applyFont="1" applyBorder="1" applyAlignment="1">
      <alignment horizontal="center" vertical="center"/>
    </xf>
    <xf numFmtId="9" fontId="4" fillId="0" borderId="3" xfId="1" applyFont="1" applyBorder="1" applyAlignment="1">
      <alignment horizontal="center" vertical="center"/>
    </xf>
    <xf numFmtId="9" fontId="4" fillId="0" borderId="7" xfId="1" applyFont="1" applyBorder="1" applyAlignment="1">
      <alignment horizontal="center" vertical="center"/>
    </xf>
    <xf numFmtId="9" fontId="4" fillId="0" borderId="8" xfId="1" applyFont="1" applyBorder="1" applyAlignment="1">
      <alignment horizontal="center" vertical="center"/>
    </xf>
    <xf numFmtId="0" fontId="2" fillId="0" borderId="0" xfId="2" applyFill="1" applyBorder="1" applyProtection="1">
      <protection locked="0"/>
    </xf>
    <xf numFmtId="0" fontId="2" fillId="0" borderId="0" xfId="2" applyFill="1" applyBorder="1" applyAlignment="1" applyProtection="1">
      <protection locked="0"/>
    </xf>
    <xf numFmtId="17" fontId="2" fillId="0" borderId="0" xfId="2" applyNumberFormat="1" applyFill="1" applyBorder="1" applyProtection="1">
      <protection locked="0"/>
    </xf>
    <xf numFmtId="0" fontId="8" fillId="0" borderId="0" xfId="0" applyFont="1" applyFill="1" applyBorder="1" applyAlignment="1" applyProtection="1">
      <alignment horizontal="left" vertical="center"/>
      <protection locked="0"/>
    </xf>
    <xf numFmtId="9" fontId="14" fillId="0" borderId="0" xfId="0" applyNumberFormat="1" applyFont="1" applyFill="1" applyBorder="1" applyAlignment="1">
      <alignment horizontal="center"/>
    </xf>
    <xf numFmtId="0" fontId="7" fillId="0" borderId="0" xfId="0" applyFont="1" applyAlignment="1">
      <alignment vertical="center"/>
    </xf>
    <xf numFmtId="0" fontId="22" fillId="0" borderId="0" xfId="0" applyFont="1"/>
    <xf numFmtId="0" fontId="12" fillId="0" borderId="0" xfId="0" applyFont="1"/>
    <xf numFmtId="0" fontId="7" fillId="5" borderId="0" xfId="0" applyFont="1" applyFill="1"/>
    <xf numFmtId="0" fontId="4" fillId="8" borderId="0" xfId="5" applyFont="1" applyFill="1" applyBorder="1" applyProtection="1">
      <alignment horizontal="center" vertical="center"/>
      <protection locked="0"/>
    </xf>
    <xf numFmtId="0" fontId="25" fillId="8" borderId="0" xfId="5" applyFont="1" applyFill="1" applyBorder="1" applyAlignment="1" applyProtection="1">
      <alignment horizontal="left" vertical="center"/>
      <protection locked="0"/>
    </xf>
    <xf numFmtId="0" fontId="19" fillId="0" borderId="0" xfId="0" applyFont="1" applyFill="1"/>
    <xf numFmtId="0" fontId="4" fillId="8" borderId="2" xfId="5" applyFont="1" applyFill="1" applyBorder="1" applyAlignment="1" applyProtection="1">
      <alignment horizontal="center" vertical="center"/>
      <protection locked="0"/>
    </xf>
    <xf numFmtId="9" fontId="5" fillId="0" borderId="0" xfId="0" applyNumberFormat="1" applyFont="1" applyBorder="1" applyAlignment="1">
      <alignment horizontal="center" vertical="center"/>
    </xf>
    <xf numFmtId="0" fontId="5" fillId="5" borderId="0" xfId="0" applyFont="1" applyFill="1"/>
    <xf numFmtId="0" fontId="7" fillId="5" borderId="0" xfId="0" applyFont="1" applyFill="1" applyAlignment="1">
      <alignment horizontal="left"/>
    </xf>
    <xf numFmtId="0" fontId="7" fillId="5" borderId="0" xfId="0" applyFont="1" applyFill="1" applyAlignment="1">
      <alignment vertical="center" wrapText="1"/>
    </xf>
    <xf numFmtId="0" fontId="5" fillId="0" borderId="0" xfId="0" applyFont="1" applyBorder="1"/>
    <xf numFmtId="0" fontId="24" fillId="0" borderId="0" xfId="0" applyFont="1" applyFill="1" applyBorder="1" applyAlignment="1">
      <alignment horizontal="center" vertical="center"/>
    </xf>
    <xf numFmtId="0" fontId="23" fillId="0" borderId="0" xfId="0" applyFont="1"/>
    <xf numFmtId="0" fontId="7" fillId="0" borderId="0" xfId="0" applyFont="1" applyFill="1" applyBorder="1" applyAlignment="1">
      <alignment vertical="center"/>
    </xf>
    <xf numFmtId="0" fontId="7" fillId="0" borderId="0" xfId="0" applyFont="1" applyFill="1" applyBorder="1" applyAlignment="1">
      <alignment vertical="center" wrapText="1"/>
    </xf>
    <xf numFmtId="0" fontId="21" fillId="0" borderId="0" xfId="0" applyFont="1" applyFill="1" applyBorder="1" applyAlignment="1">
      <alignment horizontal="center" vertical="center"/>
    </xf>
    <xf numFmtId="0" fontId="7" fillId="0" borderId="0" xfId="0" applyFont="1" applyFill="1" applyBorder="1" applyAlignment="1">
      <alignment horizontal="left" vertical="center"/>
    </xf>
    <xf numFmtId="0" fontId="7" fillId="0" borderId="0" xfId="0" applyFont="1" applyFill="1" applyBorder="1" applyAlignment="1">
      <alignment horizontal="left" vertical="center" wrapText="1"/>
    </xf>
    <xf numFmtId="0" fontId="4" fillId="8" borderId="13" xfId="5" applyFont="1" applyFill="1" applyBorder="1" applyAlignment="1" applyProtection="1">
      <alignment horizontal="center" vertical="center"/>
      <protection locked="0"/>
    </xf>
    <xf numFmtId="0" fontId="26" fillId="0" borderId="0" xfId="0" applyFont="1"/>
    <xf numFmtId="0" fontId="27" fillId="8" borderId="0" xfId="5" applyFont="1" applyFill="1" applyBorder="1" applyAlignment="1" applyProtection="1">
      <alignment horizontal="left" vertical="center"/>
      <protection locked="0"/>
    </xf>
    <xf numFmtId="0" fontId="27" fillId="8" borderId="0" xfId="5" applyFont="1" applyFill="1" applyBorder="1" applyProtection="1">
      <alignment horizontal="center" vertical="center"/>
      <protection locked="0"/>
    </xf>
    <xf numFmtId="0" fontId="28" fillId="0" borderId="0" xfId="0" applyFont="1"/>
    <xf numFmtId="0" fontId="29" fillId="0" borderId="0" xfId="0" applyFont="1"/>
    <xf numFmtId="0" fontId="27" fillId="0" borderId="0" xfId="5" applyFont="1" applyFill="1" applyBorder="1" applyAlignment="1" applyProtection="1">
      <alignment horizontal="left" vertical="center"/>
      <protection locked="0"/>
    </xf>
    <xf numFmtId="0" fontId="28" fillId="0" borderId="0" xfId="0" applyFont="1" applyFill="1"/>
    <xf numFmtId="0" fontId="7" fillId="0" borderId="0" xfId="0" applyFont="1" applyFill="1" applyProtection="1">
      <protection locked="0"/>
    </xf>
    <xf numFmtId="0" fontId="7" fillId="0" borderId="0" xfId="0" applyFont="1" applyFill="1" applyBorder="1" applyProtection="1">
      <protection locked="0"/>
    </xf>
    <xf numFmtId="0" fontId="20" fillId="0" borderId="0" xfId="5" applyFont="1" applyFill="1" applyBorder="1" applyProtection="1">
      <alignment horizontal="center" vertical="center"/>
      <protection locked="0"/>
    </xf>
    <xf numFmtId="1" fontId="18" fillId="0" borderId="0" xfId="6" applyNumberFormat="1" applyFont="1" applyFill="1" applyBorder="1" applyAlignment="1" applyProtection="1">
      <alignment horizontal="center" vertical="center"/>
    </xf>
    <xf numFmtId="0" fontId="7" fillId="0" borderId="0" xfId="0" applyFont="1" applyFill="1" applyBorder="1" applyAlignment="1" applyProtection="1">
      <alignment horizontal="center" vertical="center"/>
      <protection locked="0"/>
    </xf>
    <xf numFmtId="0" fontId="17"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center"/>
      <protection locked="0"/>
    </xf>
    <xf numFmtId="0" fontId="7" fillId="0" borderId="0" xfId="0" applyFont="1" applyFill="1" applyBorder="1" applyAlignment="1" applyProtection="1">
      <alignment vertical="center"/>
      <protection locked="0"/>
    </xf>
    <xf numFmtId="0" fontId="11" fillId="11" borderId="0" xfId="0" applyFont="1" applyFill="1" applyBorder="1" applyAlignment="1" applyProtection="1">
      <alignment horizontal="left" vertical="center"/>
      <protection locked="0"/>
    </xf>
    <xf numFmtId="0" fontId="32" fillId="9" borderId="15" xfId="2" applyFont="1" applyFill="1" applyBorder="1" applyProtection="1">
      <protection locked="0"/>
    </xf>
    <xf numFmtId="14" fontId="32" fillId="9" borderId="15" xfId="2" applyNumberFormat="1" applyFont="1" applyFill="1" applyBorder="1" applyProtection="1">
      <protection locked="0"/>
    </xf>
    <xf numFmtId="19" fontId="32" fillId="9" borderId="15" xfId="2" applyNumberFormat="1" applyFont="1" applyFill="1" applyBorder="1" applyProtection="1">
      <protection locked="0"/>
    </xf>
    <xf numFmtId="1" fontId="32" fillId="9" borderId="15" xfId="2" applyNumberFormat="1" applyFont="1" applyFill="1" applyBorder="1" applyProtection="1">
      <protection locked="0"/>
    </xf>
    <xf numFmtId="9" fontId="3" fillId="0" borderId="0" xfId="3" applyNumberFormat="1" applyFill="1" applyBorder="1" applyProtection="1"/>
    <xf numFmtId="0" fontId="0" fillId="0" borderId="0" xfId="0" applyFont="1" applyFill="1" applyBorder="1" applyProtection="1">
      <protection locked="0"/>
    </xf>
    <xf numFmtId="9" fontId="34" fillId="0" borderId="0" xfId="1" applyFont="1" applyFill="1" applyBorder="1" applyProtection="1"/>
    <xf numFmtId="0" fontId="3" fillId="0" borderId="0" xfId="3" applyFill="1" applyBorder="1" applyProtection="1"/>
    <xf numFmtId="164" fontId="35" fillId="0" borderId="0" xfId="0" applyNumberFormat="1" applyFont="1" applyFill="1" applyBorder="1" applyAlignment="1" applyProtection="1">
      <alignment horizontal="center" vertical="center"/>
      <protection locked="0"/>
    </xf>
    <xf numFmtId="0" fontId="35" fillId="0" borderId="0" xfId="0" applyFont="1" applyFill="1" applyBorder="1" applyAlignment="1">
      <alignment vertical="center"/>
    </xf>
    <xf numFmtId="0" fontId="7" fillId="0" borderId="0" xfId="0" applyFont="1" applyAlignment="1">
      <alignment horizontal="left" vertical="center" wrapText="1"/>
    </xf>
    <xf numFmtId="0" fontId="35" fillId="0" borderId="0" xfId="0" applyFont="1" applyFill="1" applyBorder="1" applyAlignment="1">
      <alignment horizontal="right" vertical="center"/>
    </xf>
    <xf numFmtId="0" fontId="35" fillId="0" borderId="0" xfId="0" applyFont="1" applyFill="1" applyBorder="1" applyAlignment="1">
      <alignment horizontal="left" vertical="center"/>
    </xf>
    <xf numFmtId="0" fontId="36" fillId="0" borderId="0" xfId="0" applyFont="1"/>
    <xf numFmtId="0" fontId="35" fillId="0" borderId="0" xfId="0" applyFont="1" applyFill="1" applyBorder="1" applyAlignment="1">
      <alignment horizontal="center" vertical="center" wrapText="1"/>
    </xf>
    <xf numFmtId="0" fontId="35" fillId="0" borderId="0" xfId="0" applyFont="1" applyFill="1" applyBorder="1" applyAlignment="1">
      <alignment horizontal="center"/>
    </xf>
    <xf numFmtId="0" fontId="7" fillId="0" borderId="0" xfId="0" applyFont="1" applyAlignment="1">
      <alignment horizontal="left" vertical="top" wrapText="1"/>
    </xf>
    <xf numFmtId="0" fontId="36" fillId="0" borderId="0" xfId="0" applyFont="1" applyAlignment="1">
      <alignment horizontal="left" vertical="top"/>
    </xf>
    <xf numFmtId="0" fontId="36" fillId="0" borderId="0" xfId="0" applyFont="1" applyAlignment="1">
      <alignment horizontal="right" vertical="top"/>
    </xf>
    <xf numFmtId="0" fontId="7" fillId="0" borderId="0" xfId="0" applyFont="1" applyBorder="1" applyAlignment="1">
      <alignment vertical="top"/>
    </xf>
    <xf numFmtId="0" fontId="35" fillId="0" borderId="0" xfId="0" applyFont="1" applyAlignment="1">
      <alignment horizontal="center" vertical="top"/>
    </xf>
    <xf numFmtId="0" fontId="5" fillId="0" borderId="20" xfId="0" applyFont="1" applyBorder="1"/>
    <xf numFmtId="0" fontId="11" fillId="0" borderId="0" xfId="0" applyFont="1" applyFill="1" applyBorder="1" applyAlignment="1" applyProtection="1">
      <alignment horizontal="left" vertical="center"/>
      <protection locked="0"/>
    </xf>
    <xf numFmtId="0" fontId="0" fillId="0" borderId="0" xfId="0" applyFont="1" applyFill="1"/>
    <xf numFmtId="0" fontId="13" fillId="0" borderId="0" xfId="0" applyFont="1" applyFill="1"/>
    <xf numFmtId="0" fontId="38" fillId="0" borderId="0" xfId="0" applyFont="1" applyFill="1"/>
    <xf numFmtId="0" fontId="13" fillId="9" borderId="21" xfId="2" applyFont="1" applyFill="1" applyBorder="1" applyProtection="1">
      <protection locked="0"/>
    </xf>
    <xf numFmtId="0" fontId="13" fillId="9" borderId="21" xfId="0" applyFont="1" applyFill="1" applyBorder="1"/>
    <xf numFmtId="0" fontId="38" fillId="9" borderId="21" xfId="0" applyFont="1" applyFill="1" applyBorder="1"/>
    <xf numFmtId="0" fontId="6" fillId="0" borderId="0" xfId="0" applyFont="1"/>
    <xf numFmtId="0" fontId="7" fillId="0" borderId="0" xfId="0" applyFont="1" applyAlignment="1">
      <alignment vertical="center" wrapText="1"/>
    </xf>
    <xf numFmtId="0" fontId="6" fillId="0" borderId="0" xfId="4" applyFont="1" applyFill="1" applyBorder="1" applyAlignment="1">
      <alignment horizontal="center" vertical="center"/>
    </xf>
    <xf numFmtId="0" fontId="30" fillId="0" borderId="13" xfId="0" applyFont="1" applyBorder="1" applyAlignment="1">
      <alignment horizontal="center" vertical="center"/>
    </xf>
    <xf numFmtId="0" fontId="7" fillId="0" borderId="13" xfId="0" applyFont="1" applyBorder="1" applyAlignment="1">
      <alignment vertical="center" wrapText="1"/>
    </xf>
    <xf numFmtId="0" fontId="31" fillId="0" borderId="13" xfId="0" applyFont="1" applyBorder="1" applyAlignment="1">
      <alignment horizontal="center" vertical="center"/>
    </xf>
    <xf numFmtId="165" fontId="31" fillId="0" borderId="13" xfId="0" applyNumberFormat="1" applyFont="1" applyBorder="1" applyAlignment="1">
      <alignment horizontal="center" vertical="center"/>
    </xf>
    <xf numFmtId="0" fontId="12" fillId="8" borderId="0" xfId="5" applyFont="1" applyFill="1" applyBorder="1" applyProtection="1">
      <alignment horizontal="center" vertical="center"/>
      <protection locked="0"/>
    </xf>
    <xf numFmtId="0" fontId="13" fillId="11" borderId="0" xfId="0" applyFont="1" applyFill="1" applyBorder="1" applyAlignment="1" applyProtection="1">
      <alignment horizontal="left" vertical="center"/>
      <protection locked="0"/>
    </xf>
    <xf numFmtId="0" fontId="39" fillId="0" borderId="0" xfId="0" applyFont="1"/>
    <xf numFmtId="0" fontId="39" fillId="0" borderId="0" xfId="0" applyFont="1" applyBorder="1"/>
    <xf numFmtId="0" fontId="40" fillId="0" borderId="0" xfId="0" applyFont="1" applyFill="1" applyBorder="1" applyAlignment="1" applyProtection="1">
      <alignment horizontal="left" vertical="center"/>
      <protection locked="0"/>
    </xf>
    <xf numFmtId="0" fontId="39" fillId="0" borderId="0" xfId="0" applyFont="1" applyFill="1" applyBorder="1"/>
    <xf numFmtId="0" fontId="41" fillId="0" borderId="0" xfId="0" applyFont="1" applyFill="1" applyBorder="1"/>
    <xf numFmtId="0" fontId="41" fillId="0" borderId="0" xfId="0" applyFont="1" applyFill="1" applyBorder="1" applyAlignment="1">
      <alignment horizontal="center"/>
    </xf>
    <xf numFmtId="0" fontId="40" fillId="0" borderId="0" xfId="2" applyFont="1" applyFill="1" applyBorder="1" applyProtection="1">
      <protection locked="0"/>
    </xf>
    <xf numFmtId="0" fontId="40" fillId="0" borderId="0" xfId="0" applyFont="1" applyFill="1" applyBorder="1"/>
    <xf numFmtId="9" fontId="40" fillId="0" borderId="0" xfId="1" applyFont="1" applyFill="1" applyBorder="1" applyAlignment="1">
      <alignment horizontal="center"/>
    </xf>
    <xf numFmtId="0" fontId="42" fillId="0" borderId="0" xfId="0" applyFont="1"/>
    <xf numFmtId="0" fontId="43" fillId="0" borderId="0" xfId="0" applyFont="1"/>
    <xf numFmtId="0" fontId="44" fillId="9" borderId="21" xfId="4" applyFont="1" applyFill="1" applyBorder="1" applyAlignment="1" applyProtection="1">
      <protection locked="0"/>
    </xf>
    <xf numFmtId="2" fontId="7" fillId="0" borderId="0" xfId="0" applyNumberFormat="1" applyFont="1"/>
    <xf numFmtId="2" fontId="11" fillId="11" borderId="0" xfId="0" applyNumberFormat="1" applyFont="1" applyFill="1" applyBorder="1" applyAlignment="1" applyProtection="1">
      <alignment horizontal="left" vertical="center"/>
      <protection locked="0"/>
    </xf>
    <xf numFmtId="2" fontId="32" fillId="9" borderId="15" xfId="2" applyNumberFormat="1" applyFont="1" applyFill="1" applyBorder="1" applyProtection="1">
      <protection locked="0"/>
    </xf>
    <xf numFmtId="1" fontId="40" fillId="0" borderId="0" xfId="2" applyNumberFormat="1" applyFont="1" applyFill="1" applyBorder="1" applyProtection="1">
      <protection locked="0"/>
    </xf>
    <xf numFmtId="0" fontId="45" fillId="0" borderId="0" xfId="0" applyFont="1"/>
    <xf numFmtId="2" fontId="40" fillId="0" borderId="0" xfId="2" applyNumberFormat="1" applyFont="1" applyFill="1" applyBorder="1" applyProtection="1">
      <protection locked="0"/>
    </xf>
    <xf numFmtId="2" fontId="39" fillId="0" borderId="0" xfId="0" applyNumberFormat="1" applyFont="1"/>
    <xf numFmtId="0" fontId="4" fillId="10" borderId="2" xfId="4" applyFont="1" applyFill="1" applyBorder="1" applyAlignment="1">
      <alignment horizontal="center" vertical="center"/>
    </xf>
    <xf numFmtId="0" fontId="4" fillId="10" borderId="3" xfId="4" applyFont="1" applyFill="1" applyBorder="1" applyAlignment="1">
      <alignment horizontal="center" vertical="center"/>
    </xf>
    <xf numFmtId="0" fontId="4" fillId="10" borderId="4" xfId="4" applyFont="1" applyFill="1" applyBorder="1" applyAlignment="1">
      <alignment horizontal="center" vertical="center"/>
    </xf>
    <xf numFmtId="0" fontId="4" fillId="10" borderId="7" xfId="4" applyFont="1" applyFill="1" applyBorder="1" applyAlignment="1">
      <alignment horizontal="center" vertical="center"/>
    </xf>
    <xf numFmtId="0" fontId="4" fillId="10" borderId="8" xfId="4" applyFont="1" applyFill="1" applyBorder="1" applyAlignment="1">
      <alignment horizontal="center" vertical="center"/>
    </xf>
    <xf numFmtId="0" fontId="4" fillId="10" borderId="9" xfId="4" applyFont="1" applyFill="1" applyBorder="1" applyAlignment="1">
      <alignment horizontal="center" vertical="center"/>
    </xf>
    <xf numFmtId="0" fontId="4" fillId="10" borderId="2" xfId="4" applyFont="1" applyFill="1" applyBorder="1" applyAlignment="1">
      <alignment horizontal="center" vertical="center" wrapText="1"/>
    </xf>
    <xf numFmtId="0" fontId="4" fillId="10" borderId="3" xfId="4" applyFont="1" applyFill="1" applyBorder="1" applyAlignment="1">
      <alignment horizontal="center" vertical="center" wrapText="1"/>
    </xf>
    <xf numFmtId="0" fontId="4" fillId="10" borderId="4" xfId="4" applyFont="1" applyFill="1" applyBorder="1" applyAlignment="1">
      <alignment horizontal="center" vertical="center" wrapText="1"/>
    </xf>
    <xf numFmtId="0" fontId="4" fillId="10" borderId="7" xfId="4" applyFont="1" applyFill="1" applyBorder="1" applyAlignment="1">
      <alignment horizontal="center" vertical="center" wrapText="1"/>
    </xf>
    <xf numFmtId="0" fontId="4" fillId="10" borderId="8" xfId="4" applyFont="1" applyFill="1" applyBorder="1" applyAlignment="1">
      <alignment horizontal="center" vertical="center" wrapText="1"/>
    </xf>
    <xf numFmtId="0" fontId="4" fillId="10" borderId="9" xfId="4" applyFont="1" applyFill="1" applyBorder="1" applyAlignment="1">
      <alignment horizontal="center" vertical="center" wrapText="1"/>
    </xf>
    <xf numFmtId="0" fontId="5" fillId="0" borderId="10" xfId="0" applyFont="1" applyBorder="1" applyAlignment="1">
      <alignment horizontal="center" vertical="center"/>
    </xf>
    <xf numFmtId="0" fontId="5" fillId="0" borderId="14" xfId="0" applyFont="1" applyBorder="1" applyAlignment="1">
      <alignment horizontal="center" vertical="center"/>
    </xf>
    <xf numFmtId="0" fontId="5" fillId="0" borderId="11" xfId="0" applyFont="1" applyBorder="1" applyAlignment="1">
      <alignment horizontal="center" vertical="center"/>
    </xf>
    <xf numFmtId="0" fontId="46" fillId="0" borderId="8" xfId="0" applyFont="1" applyBorder="1" applyAlignment="1">
      <alignment horizontal="center" vertical="top"/>
    </xf>
    <xf numFmtId="0" fontId="7" fillId="0" borderId="3" xfId="0" applyFont="1" applyFill="1" applyBorder="1" applyAlignment="1" applyProtection="1">
      <alignment horizontal="center"/>
      <protection locked="0"/>
    </xf>
    <xf numFmtId="0" fontId="13" fillId="0" borderId="18" xfId="0" applyFont="1" applyFill="1" applyBorder="1" applyAlignment="1" applyProtection="1">
      <alignment horizontal="center" vertical="center" wrapText="1"/>
    </xf>
    <xf numFmtId="0" fontId="13" fillId="0" borderId="19" xfId="0" applyFont="1" applyFill="1" applyBorder="1" applyAlignment="1" applyProtection="1">
      <alignment horizontal="center" vertical="center" wrapText="1"/>
    </xf>
    <xf numFmtId="0" fontId="33" fillId="5" borderId="16" xfId="6" applyNumberFormat="1" applyFont="1" applyFill="1" applyBorder="1" applyAlignment="1" applyProtection="1">
      <alignment horizontal="center" vertical="center"/>
    </xf>
    <xf numFmtId="0" fontId="33" fillId="5" borderId="17" xfId="6" applyNumberFormat="1" applyFont="1" applyFill="1" applyBorder="1" applyAlignment="1" applyProtection="1">
      <alignment horizontal="center" vertical="center"/>
    </xf>
    <xf numFmtId="0" fontId="4" fillId="8" borderId="2" xfId="5" applyFont="1" applyFill="1" applyBorder="1" applyAlignment="1" applyProtection="1">
      <alignment horizontal="center" vertical="center"/>
      <protection locked="0"/>
    </xf>
    <xf numFmtId="0" fontId="4" fillId="8" borderId="4" xfId="5" applyFont="1" applyFill="1" applyBorder="1" applyAlignment="1" applyProtection="1">
      <alignment horizontal="center" vertical="center"/>
      <protection locked="0"/>
    </xf>
    <xf numFmtId="9" fontId="33" fillId="0" borderId="16" xfId="6" applyNumberFormat="1" applyFont="1" applyFill="1" applyBorder="1" applyAlignment="1" applyProtection="1">
      <alignment horizontal="center" vertical="center"/>
    </xf>
    <xf numFmtId="9" fontId="33" fillId="0" borderId="17" xfId="6" applyNumberFormat="1" applyFont="1" applyFill="1" applyBorder="1" applyAlignment="1" applyProtection="1">
      <alignment horizontal="center" vertical="center"/>
    </xf>
    <xf numFmtId="0" fontId="33" fillId="5" borderId="7" xfId="6" applyNumberFormat="1" applyFont="1" applyFill="1" applyBorder="1" applyAlignment="1" applyProtection="1">
      <alignment horizontal="center" vertical="center"/>
    </xf>
    <xf numFmtId="0" fontId="33" fillId="5" borderId="9" xfId="6" applyNumberFormat="1" applyFont="1" applyFill="1" applyBorder="1" applyAlignment="1" applyProtection="1">
      <alignment horizontal="center" vertical="center"/>
    </xf>
    <xf numFmtId="9" fontId="33" fillId="0" borderId="7" xfId="6" applyNumberFormat="1" applyFont="1" applyBorder="1" applyAlignment="1" applyProtection="1">
      <alignment horizontal="center" vertical="center"/>
    </xf>
    <xf numFmtId="9" fontId="33" fillId="0" borderId="9" xfId="6" applyNumberFormat="1" applyFont="1" applyBorder="1" applyAlignment="1" applyProtection="1">
      <alignment horizontal="center" vertical="center"/>
    </xf>
    <xf numFmtId="0" fontId="7" fillId="5" borderId="0" xfId="0" applyFont="1" applyFill="1" applyAlignment="1">
      <alignment horizontal="left" vertical="top" wrapText="1"/>
    </xf>
    <xf numFmtId="9" fontId="4" fillId="6" borderId="13" xfId="1" applyFont="1" applyFill="1" applyBorder="1" applyAlignment="1">
      <alignment horizontal="center" vertical="center"/>
    </xf>
    <xf numFmtId="9" fontId="5" fillId="0" borderId="13" xfId="0" applyNumberFormat="1" applyFont="1" applyBorder="1" applyAlignment="1">
      <alignment horizontal="center" vertical="center"/>
    </xf>
    <xf numFmtId="0" fontId="35" fillId="0" borderId="0" xfId="0" applyFont="1" applyBorder="1" applyAlignment="1">
      <alignment horizontal="left"/>
    </xf>
    <xf numFmtId="0" fontId="4" fillId="8" borderId="10" xfId="5" applyFont="1" applyFill="1" applyBorder="1" applyAlignment="1" applyProtection="1">
      <alignment horizontal="center" vertical="center"/>
      <protection locked="0"/>
    </xf>
    <xf numFmtId="0" fontId="4" fillId="8" borderId="14" xfId="5" applyFont="1" applyFill="1" applyBorder="1" applyAlignment="1" applyProtection="1">
      <alignment horizontal="center" vertical="center"/>
      <protection locked="0"/>
    </xf>
    <xf numFmtId="0" fontId="35" fillId="0" borderId="0" xfId="0" applyFont="1" applyBorder="1" applyAlignment="1">
      <alignment horizontal="center" vertical="center"/>
    </xf>
    <xf numFmtId="0" fontId="35" fillId="0" borderId="0" xfId="0" applyFont="1" applyBorder="1" applyAlignment="1">
      <alignment horizontal="center" vertical="center" wrapText="1"/>
    </xf>
    <xf numFmtId="0" fontId="4" fillId="10" borderId="5" xfId="4" applyFont="1" applyFill="1" applyBorder="1" applyAlignment="1">
      <alignment horizontal="center" vertical="center" wrapText="1"/>
    </xf>
    <xf numFmtId="0" fontId="4" fillId="10" borderId="0" xfId="4" applyFont="1" applyFill="1" applyBorder="1" applyAlignment="1">
      <alignment horizontal="center" vertical="center" wrapText="1"/>
    </xf>
    <xf numFmtId="0" fontId="4" fillId="10" borderId="6" xfId="4" applyFont="1" applyFill="1" applyBorder="1" applyAlignment="1">
      <alignment horizontal="center" vertical="center" wrapText="1"/>
    </xf>
    <xf numFmtId="0" fontId="5" fillId="0" borderId="10" xfId="0" applyFont="1" applyFill="1" applyBorder="1" applyAlignment="1" applyProtection="1">
      <alignment horizontal="center" vertical="center"/>
      <protection locked="0"/>
    </xf>
    <xf numFmtId="0" fontId="5" fillId="0" borderId="14" xfId="0" applyFont="1" applyFill="1" applyBorder="1" applyAlignment="1" applyProtection="1">
      <alignment horizontal="center" vertical="center"/>
      <protection locked="0"/>
    </xf>
    <xf numFmtId="0" fontId="5" fillId="0" borderId="11" xfId="0" applyFont="1" applyFill="1" applyBorder="1" applyAlignment="1" applyProtection="1">
      <alignment horizontal="center" vertical="center"/>
      <protection locked="0"/>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7" fillId="0" borderId="0" xfId="0" applyFont="1" applyAlignment="1">
      <alignment horizontal="left" vertical="top" wrapText="1"/>
    </xf>
    <xf numFmtId="0" fontId="7" fillId="0" borderId="0" xfId="0" applyFont="1" applyAlignment="1">
      <alignment horizontal="left"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35" fillId="0" borderId="0" xfId="0" applyFont="1" applyBorder="1" applyAlignment="1">
      <alignment horizontal="center" vertical="top"/>
    </xf>
    <xf numFmtId="9" fontId="4" fillId="0" borderId="5" xfId="1" applyFont="1" applyBorder="1" applyAlignment="1">
      <alignment horizontal="center" vertical="center"/>
    </xf>
    <xf numFmtId="9" fontId="4" fillId="0" borderId="6" xfId="1" applyFont="1" applyBorder="1" applyAlignment="1">
      <alignment horizontal="center" vertical="center"/>
    </xf>
    <xf numFmtId="9" fontId="4" fillId="0" borderId="7" xfId="1" applyFont="1" applyBorder="1" applyAlignment="1">
      <alignment horizontal="center" vertical="center"/>
    </xf>
    <xf numFmtId="9" fontId="4" fillId="0" borderId="9" xfId="1" applyFont="1" applyBorder="1" applyAlignment="1">
      <alignment horizontal="center" vertical="center"/>
    </xf>
    <xf numFmtId="9" fontId="4" fillId="0" borderId="2" xfId="1" applyFont="1" applyBorder="1" applyAlignment="1">
      <alignment horizontal="center" vertical="center"/>
    </xf>
    <xf numFmtId="9" fontId="4" fillId="0" borderId="4" xfId="1" applyFont="1" applyBorder="1" applyAlignment="1">
      <alignment horizontal="center" vertical="center"/>
    </xf>
    <xf numFmtId="0" fontId="6" fillId="12" borderId="22" xfId="4" applyFont="1" applyFill="1" applyBorder="1" applyAlignment="1">
      <alignment horizontal="center" vertical="center"/>
    </xf>
    <xf numFmtId="0" fontId="7" fillId="0" borderId="24" xfId="0" applyFont="1" applyBorder="1" applyAlignment="1">
      <alignment horizontal="center"/>
    </xf>
    <xf numFmtId="0" fontId="6" fillId="12" borderId="23" xfId="4" applyFont="1" applyFill="1" applyBorder="1" applyAlignment="1">
      <alignment horizontal="center" vertical="center"/>
    </xf>
    <xf numFmtId="0" fontId="48" fillId="0" borderId="0" xfId="0" applyFont="1"/>
    <xf numFmtId="0" fontId="49" fillId="0" borderId="0" xfId="0" applyFont="1" applyFill="1" applyBorder="1"/>
    <xf numFmtId="0" fontId="48" fillId="0" borderId="0" xfId="0" applyFont="1" applyBorder="1"/>
    <xf numFmtId="17" fontId="50" fillId="0" borderId="0" xfId="0" applyNumberFormat="1" applyFont="1" applyFill="1" applyBorder="1" applyAlignment="1" applyProtection="1">
      <alignment horizontal="left" vertical="center"/>
      <protection locked="0"/>
    </xf>
    <xf numFmtId="164" fontId="49" fillId="0" borderId="0" xfId="0" applyNumberFormat="1" applyFont="1" applyFill="1" applyBorder="1" applyAlignment="1" applyProtection="1">
      <alignment horizontal="center" vertical="center"/>
      <protection locked="0"/>
    </xf>
    <xf numFmtId="17" fontId="49" fillId="0" borderId="0" xfId="0" applyNumberFormat="1" applyFont="1" applyFill="1" applyBorder="1" applyAlignment="1" applyProtection="1">
      <alignment horizontal="left" vertical="center"/>
      <protection locked="0"/>
    </xf>
    <xf numFmtId="0" fontId="49" fillId="0" borderId="0" xfId="0" applyFont="1" applyFill="1" applyBorder="1" applyAlignment="1">
      <alignment horizontal="right" vertical="center"/>
    </xf>
    <xf numFmtId="9" fontId="49" fillId="0" borderId="0" xfId="3" applyNumberFormat="1" applyFont="1" applyFill="1" applyBorder="1" applyProtection="1"/>
    <xf numFmtId="9" fontId="49" fillId="0" borderId="0" xfId="1" applyFont="1" applyFill="1" applyBorder="1"/>
    <xf numFmtId="0" fontId="49" fillId="0" borderId="0" xfId="0" applyFont="1" applyFill="1"/>
    <xf numFmtId="0" fontId="48" fillId="0" borderId="0" xfId="0" applyFont="1" applyFill="1" applyBorder="1"/>
    <xf numFmtId="1" fontId="48" fillId="0" borderId="0" xfId="0" applyNumberFormat="1" applyFont="1" applyFill="1" applyBorder="1"/>
  </cellXfs>
  <cellStyles count="9">
    <cellStyle name="Calculation" xfId="3" builtinId="22"/>
    <cellStyle name="Followed Hyperlink" xfId="7" builtinId="9" hidden="1"/>
    <cellStyle name="Followed Hyperlink" xfId="8" builtinId="9" hidden="1"/>
    <cellStyle name="Good" xfId="2" builtinId="26"/>
    <cellStyle name="Hyperlink" xfId="4" builtinId="8"/>
    <cellStyle name="Key Metric Header" xfId="5"/>
    <cellStyle name="Key Metric Value" xfId="6"/>
    <cellStyle name="Normal" xfId="0" builtinId="0"/>
    <cellStyle name="Percent" xfId="1" builtinId="5"/>
  </cellStyles>
  <dxfs count="10">
    <dxf>
      <font>
        <color theme="0"/>
      </font>
      <fill>
        <patternFill patternType="none">
          <bgColor auto="1"/>
        </patternFill>
      </fill>
    </dxf>
    <dxf>
      <font>
        <color theme="0"/>
      </font>
      <fill>
        <patternFill patternType="none">
          <bgColor auto="1"/>
        </patternFill>
      </fill>
    </dxf>
    <dxf>
      <font>
        <color theme="4" tint="0.79998168889431442"/>
      </font>
      <fill>
        <patternFill>
          <bgColor theme="4" tint="0.79998168889431442"/>
        </patternFill>
      </fill>
    </dxf>
    <dxf>
      <font>
        <color theme="0"/>
      </font>
      <fill>
        <patternFill patternType="none">
          <bgColor auto="1"/>
        </patternFill>
      </fill>
    </dxf>
    <dxf>
      <font>
        <color theme="0"/>
      </font>
      <fill>
        <patternFill>
          <bgColor theme="4" tint="0.79998168889431442"/>
        </patternFill>
      </fill>
    </dxf>
    <dxf>
      <font>
        <color theme="0"/>
      </font>
      <fill>
        <patternFill>
          <bgColor theme="4" tint="0.79998168889431442"/>
        </patternFill>
      </fill>
    </dxf>
    <dxf>
      <font>
        <color theme="4" tint="0.79998168889431442"/>
      </font>
      <fill>
        <patternFill>
          <bgColor theme="4" tint="0.79998168889431442"/>
        </patternFill>
      </fill>
    </dxf>
    <dxf>
      <font>
        <color rgb="FF006100"/>
      </font>
      <fill>
        <patternFill>
          <bgColor rgb="FFC6EFCE"/>
        </patternFill>
      </fill>
    </dxf>
    <dxf>
      <font>
        <color rgb="FF9C0006"/>
      </font>
      <fill>
        <patternFill>
          <bgColor rgb="FFFFC7CE"/>
        </patternFill>
      </fill>
    </dxf>
    <dxf>
      <font>
        <color theme="0"/>
      </font>
      <fill>
        <patternFill patternType="none">
          <bgColor auto="1"/>
        </patternFill>
      </fill>
    </dxf>
  </dxfs>
  <tableStyles count="0" defaultTableStyle="TableStyleMedium2" defaultPivotStyle="PivotStyleLight16"/>
  <colors>
    <mruColors>
      <color rgb="FFACFFA3"/>
      <color rgb="FFFFCD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theme" Target="theme/theme1.xml"/><Relationship Id="rId9" Type="http://schemas.openxmlformats.org/officeDocument/2006/relationships/styles" Target="styles.xml"/><Relationship Id="rId10" Type="http://schemas.openxmlformats.org/officeDocument/2006/relationships/sharedStrings" Target="sharedStrings.xml"/><Relationship Id="rId11"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harts/_rels/chart1.xml.rels><?xml version="1.0" encoding="UTF-8" standalone="yes"?>
<Relationships xmlns="http://schemas.openxmlformats.org/package/2006/relationships"><Relationship Id="rId1" Type="http://schemas.microsoft.com/office/2011/relationships/chartStyle" Target="style1.xml"/><Relationship Id="rId2" Type="http://schemas.microsoft.com/office/2011/relationships/chartColorStyle" Target="colors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0425131074717355"/>
          <c:y val="0.0498622589531681"/>
          <c:w val="0.864920306571848"/>
          <c:h val="0.884816164508362"/>
        </c:manualLayout>
      </c:layout>
      <c:lineChart>
        <c:grouping val="standard"/>
        <c:varyColors val="0"/>
        <c:ser>
          <c:idx val="0"/>
          <c:order val="0"/>
          <c:tx>
            <c:v>Opens</c:v>
          </c:tx>
          <c:spPr>
            <a:ln w="63500" cap="rnd">
              <a:solidFill>
                <a:schemeClr val="accent1">
                  <a:shade val="76000"/>
                </a:schemeClr>
              </a:solidFill>
              <a:round/>
            </a:ln>
            <a:effectLst/>
          </c:spPr>
          <c:marker>
            <c:symbol val="none"/>
          </c:marker>
          <c:cat>
            <c:numRef>
              <c:f>Summary!$C$23:$N$23</c:f>
              <c:numCache>
                <c:formatCode>mmm</c:formatCode>
                <c:ptCount val="12"/>
                <c:pt idx="0">
                  <c:v>42736.0</c:v>
                </c:pt>
                <c:pt idx="1">
                  <c:v>42767.0</c:v>
                </c:pt>
                <c:pt idx="2">
                  <c:v>42795.0</c:v>
                </c:pt>
                <c:pt idx="3">
                  <c:v>42826.0</c:v>
                </c:pt>
                <c:pt idx="4">
                  <c:v>42856.0</c:v>
                </c:pt>
                <c:pt idx="5">
                  <c:v>42887.0</c:v>
                </c:pt>
                <c:pt idx="6">
                  <c:v>42917.0</c:v>
                </c:pt>
                <c:pt idx="7">
                  <c:v>42948.0</c:v>
                </c:pt>
                <c:pt idx="8">
                  <c:v>42979.0</c:v>
                </c:pt>
                <c:pt idx="9">
                  <c:v>43009.0</c:v>
                </c:pt>
                <c:pt idx="10">
                  <c:v>43040.0</c:v>
                </c:pt>
                <c:pt idx="11">
                  <c:v>43070.0</c:v>
                </c:pt>
              </c:numCache>
            </c:numRef>
          </c:cat>
          <c:val>
            <c:numRef>
              <c:f>Summary!$C$24:$N$24</c:f>
              <c:numCache>
                <c:formatCode>0%</c:formatCode>
                <c:ptCount val="12"/>
                <c:pt idx="0">
                  <c:v>0.674</c:v>
                </c:pt>
                <c:pt idx="1">
                  <c:v>0.768235294117647</c:v>
                </c:pt>
                <c:pt idx="2">
                  <c:v>0.696666666666667</c:v>
                </c:pt>
                <c:pt idx="3">
                  <c:v>0.665012406947891</c:v>
                </c:pt>
                <c:pt idx="4">
                  <c:v>0.664624808575804</c:v>
                </c:pt>
                <c:pt idx="5">
                  <c:v>0.656666666666667</c:v>
                </c:pt>
                <c:pt idx="6">
                  <c:v>0.560975609756098</c:v>
                </c:pt>
                <c:pt idx="7">
                  <c:v>0.724822695035461</c:v>
                </c:pt>
                <c:pt idx="8">
                  <c:v>#N/A</c:v>
                </c:pt>
                <c:pt idx="9">
                  <c:v>#N/A</c:v>
                </c:pt>
                <c:pt idx="10">
                  <c:v>#N/A</c:v>
                </c:pt>
                <c:pt idx="11">
                  <c:v>#N/A</c:v>
                </c:pt>
              </c:numCache>
            </c:numRef>
          </c:val>
          <c:smooth val="0"/>
          <c:extLst xmlns:c16r2="http://schemas.microsoft.com/office/drawing/2015/06/chart">
            <c:ext xmlns:c16="http://schemas.microsoft.com/office/drawing/2014/chart" uri="{C3380CC4-5D6E-409C-BE32-E72D297353CC}">
              <c16:uniqueId val="{00000000-1514-D540-A6A0-44CB91780B11}"/>
            </c:ext>
          </c:extLst>
        </c:ser>
        <c:ser>
          <c:idx val="1"/>
          <c:order val="1"/>
          <c:tx>
            <c:v>Clicks</c:v>
          </c:tx>
          <c:spPr>
            <a:ln w="63500" cap="rnd">
              <a:solidFill>
                <a:schemeClr val="accent1">
                  <a:lumMod val="60000"/>
                  <a:lumOff val="40000"/>
                </a:schemeClr>
              </a:solidFill>
              <a:round/>
            </a:ln>
            <a:effectLst/>
          </c:spPr>
          <c:marker>
            <c:symbol val="none"/>
          </c:marker>
          <c:cat>
            <c:numRef>
              <c:f>Summary!$C$23:$N$23</c:f>
              <c:numCache>
                <c:formatCode>mmm</c:formatCode>
                <c:ptCount val="12"/>
                <c:pt idx="0">
                  <c:v>42736.0</c:v>
                </c:pt>
                <c:pt idx="1">
                  <c:v>42767.0</c:v>
                </c:pt>
                <c:pt idx="2">
                  <c:v>42795.0</c:v>
                </c:pt>
                <c:pt idx="3">
                  <c:v>42826.0</c:v>
                </c:pt>
                <c:pt idx="4">
                  <c:v>42856.0</c:v>
                </c:pt>
                <c:pt idx="5">
                  <c:v>42887.0</c:v>
                </c:pt>
                <c:pt idx="6">
                  <c:v>42917.0</c:v>
                </c:pt>
                <c:pt idx="7">
                  <c:v>42948.0</c:v>
                </c:pt>
                <c:pt idx="8">
                  <c:v>42979.0</c:v>
                </c:pt>
                <c:pt idx="9">
                  <c:v>43009.0</c:v>
                </c:pt>
                <c:pt idx="10">
                  <c:v>43040.0</c:v>
                </c:pt>
                <c:pt idx="11">
                  <c:v>43070.0</c:v>
                </c:pt>
              </c:numCache>
            </c:numRef>
          </c:cat>
          <c:val>
            <c:numRef>
              <c:f>Summary!$C$25:$N$25</c:f>
              <c:numCache>
                <c:formatCode>0%</c:formatCode>
                <c:ptCount val="12"/>
                <c:pt idx="0">
                  <c:v>0.24</c:v>
                </c:pt>
                <c:pt idx="1">
                  <c:v>0.125294117647059</c:v>
                </c:pt>
                <c:pt idx="2">
                  <c:v>0.176666666666667</c:v>
                </c:pt>
                <c:pt idx="3">
                  <c:v>0.183622828784119</c:v>
                </c:pt>
                <c:pt idx="4">
                  <c:v>0.197549770290965</c:v>
                </c:pt>
                <c:pt idx="5">
                  <c:v>0.166666666666667</c:v>
                </c:pt>
                <c:pt idx="6">
                  <c:v>0.165188470066519</c:v>
                </c:pt>
                <c:pt idx="7">
                  <c:v>0.160283687943262</c:v>
                </c:pt>
                <c:pt idx="8">
                  <c:v>#N/A</c:v>
                </c:pt>
                <c:pt idx="9">
                  <c:v>#N/A</c:v>
                </c:pt>
                <c:pt idx="10">
                  <c:v>#N/A</c:v>
                </c:pt>
                <c:pt idx="11">
                  <c:v>#N/A</c:v>
                </c:pt>
              </c:numCache>
            </c:numRef>
          </c:val>
          <c:smooth val="0"/>
          <c:extLst xmlns:c16r2="http://schemas.microsoft.com/office/drawing/2015/06/chart">
            <c:ext xmlns:c16="http://schemas.microsoft.com/office/drawing/2014/chart" uri="{C3380CC4-5D6E-409C-BE32-E72D297353CC}">
              <c16:uniqueId val="{00000001-1514-D540-A6A0-44CB91780B11}"/>
            </c:ext>
          </c:extLst>
        </c:ser>
        <c:dLbls>
          <c:showLegendKey val="0"/>
          <c:showVal val="0"/>
          <c:showCatName val="0"/>
          <c:showSerName val="0"/>
          <c:showPercent val="0"/>
          <c:showBubbleSize val="0"/>
        </c:dLbls>
        <c:smooth val="0"/>
        <c:axId val="759401856"/>
        <c:axId val="661198032"/>
      </c:lineChart>
      <c:dateAx>
        <c:axId val="759401856"/>
        <c:scaling>
          <c:orientation val="minMax"/>
        </c:scaling>
        <c:delete val="0"/>
        <c:axPos val="b"/>
        <c:numFmt formatCode="mmm"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61198032"/>
        <c:crosses val="autoZero"/>
        <c:auto val="1"/>
        <c:lblOffset val="100"/>
        <c:baseTimeUnit val="months"/>
      </c:dateAx>
      <c:valAx>
        <c:axId val="6611980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59401856"/>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190500</xdr:rowOff>
    </xdr:from>
    <xdr:to>
      <xdr:col>13</xdr:col>
      <xdr:colOff>0</xdr:colOff>
      <xdr:row>25</xdr:row>
      <xdr:rowOff>177800</xdr:rowOff>
    </xdr:to>
    <xdr:sp macro="" textlink="">
      <xdr:nvSpPr>
        <xdr:cNvPr id="2" name="TextBox 1">
          <a:extLst>
            <a:ext uri="{FF2B5EF4-FFF2-40B4-BE49-F238E27FC236}">
              <a16:creationId xmlns:a16="http://schemas.microsoft.com/office/drawing/2014/main" xmlns="" id="{310F82D6-19C0-E347-B1BF-56979247397C}"/>
            </a:ext>
          </a:extLst>
        </xdr:cNvPr>
        <xdr:cNvSpPr txBox="1"/>
      </xdr:nvSpPr>
      <xdr:spPr>
        <a:xfrm>
          <a:off x="215900" y="825500"/>
          <a:ext cx="10299700" cy="50419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80000" tIns="180000" rIns="180000" bIns="180000" rtlCol="0" anchor="t"/>
        <a:lstStyle/>
        <a:p>
          <a:endParaRPr lang="en-US" sz="1200">
            <a:latin typeface="Arial" panose="020B0604020202020204" pitchFamily="34" charset="0"/>
            <a:cs typeface="Arial" panose="020B0604020202020204" pitchFamily="34" charset="0"/>
          </a:endParaRPr>
        </a:p>
        <a:p>
          <a:r>
            <a:rPr lang="en-US" sz="1200" b="1">
              <a:latin typeface="Arial" panose="020B0604020202020204" pitchFamily="34" charset="0"/>
              <a:cs typeface="Arial" panose="020B0604020202020204" pitchFamily="34" charset="0"/>
            </a:rPr>
            <a:t>Thanks for downloading our Employee Email Analysis Tool!</a:t>
          </a:r>
        </a:p>
        <a:p>
          <a:endParaRPr lang="en-US" sz="1200">
            <a:latin typeface="Arial" panose="020B0604020202020204" pitchFamily="34" charset="0"/>
            <a:cs typeface="Arial" panose="020B0604020202020204" pitchFamily="34" charset="0"/>
          </a:endParaRPr>
        </a:p>
        <a:p>
          <a:r>
            <a:rPr lang="en-US" sz="1200">
              <a:latin typeface="Arial" panose="020B0604020202020204" pitchFamily="34" charset="0"/>
              <a:cs typeface="Arial" panose="020B0604020202020204" pitchFamily="34" charset="0"/>
            </a:rPr>
            <a:t>This resource is designed to help you analyze</a:t>
          </a:r>
          <a:r>
            <a:rPr lang="en-US" sz="1200" baseline="0">
              <a:latin typeface="Arial" panose="020B0604020202020204" pitchFamily="34" charset="0"/>
              <a:cs typeface="Arial" panose="020B0604020202020204" pitchFamily="34" charset="0"/>
            </a:rPr>
            <a:t> your email data and identify areas for improvement.</a:t>
          </a:r>
        </a:p>
        <a:p>
          <a:endParaRPr lang="en-US" sz="1200" baseline="0">
            <a:latin typeface="Arial" panose="020B0604020202020204" pitchFamily="34" charset="0"/>
            <a:cs typeface="Arial" panose="020B0604020202020204" pitchFamily="34" charset="0"/>
          </a:endParaRPr>
        </a:p>
        <a:p>
          <a:r>
            <a:rPr lang="en-US" sz="1200" baseline="0">
              <a:latin typeface="Arial" panose="020B0604020202020204" pitchFamily="34" charset="0"/>
              <a:cs typeface="Arial" panose="020B0604020202020204" pitchFamily="34" charset="0"/>
            </a:rPr>
            <a:t>Using this resource you can answer questions like:</a:t>
          </a:r>
        </a:p>
        <a:p>
          <a:endParaRPr lang="en-US" sz="1200" baseline="0">
            <a:latin typeface="Arial" panose="020B0604020202020204" pitchFamily="34" charset="0"/>
            <a:cs typeface="Arial" panose="020B0604020202020204" pitchFamily="34" charset="0"/>
          </a:endParaRPr>
        </a:p>
        <a:p>
          <a:r>
            <a:rPr lang="en-US" sz="1200" baseline="0">
              <a:latin typeface="Arial" panose="020B0604020202020204" pitchFamily="34" charset="0"/>
              <a:cs typeface="Arial" panose="020B0604020202020204" pitchFamily="34" charset="0"/>
            </a:rPr>
            <a:t>- What are my average email open and click rates?</a:t>
          </a:r>
        </a:p>
        <a:p>
          <a:r>
            <a:rPr lang="en-US" sz="1200" baseline="0">
              <a:latin typeface="Arial" panose="020B0604020202020204" pitchFamily="34" charset="0"/>
              <a:cs typeface="Arial" panose="020B0604020202020204" pitchFamily="34" charset="0"/>
            </a:rPr>
            <a:t>- How does my email performance compare against industry benchmarks?</a:t>
          </a:r>
        </a:p>
        <a:p>
          <a:r>
            <a:rPr lang="en-US" sz="1200" baseline="0">
              <a:latin typeface="Arial" panose="020B0604020202020204" pitchFamily="34" charset="0"/>
              <a:cs typeface="Arial" panose="020B0604020202020204" pitchFamily="34" charset="0"/>
            </a:rPr>
            <a:t>- When is the best time to send my emails?</a:t>
          </a:r>
        </a:p>
        <a:p>
          <a:r>
            <a:rPr lang="en-US" sz="1200" baseline="0">
              <a:latin typeface="Arial" panose="020B0604020202020204" pitchFamily="34" charset="0"/>
              <a:cs typeface="Arial" panose="020B0604020202020204" pitchFamily="34" charset="0"/>
            </a:rPr>
            <a:t>- What length subject lines lead to my best open rates?</a:t>
          </a:r>
        </a:p>
        <a:p>
          <a:r>
            <a:rPr lang="en-US" sz="1200" baseline="0">
              <a:latin typeface="Arial" panose="020B0604020202020204" pitchFamily="34" charset="0"/>
              <a:cs typeface="Arial" panose="020B0604020202020204" pitchFamily="34" charset="0"/>
            </a:rPr>
            <a:t>- What are my most popular links?</a:t>
          </a:r>
        </a:p>
        <a:p>
          <a:r>
            <a:rPr lang="en-US" sz="1200" baseline="0">
              <a:latin typeface="Arial" panose="020B0604020202020204" pitchFamily="34" charset="0"/>
              <a:cs typeface="Arial" panose="020B0604020202020204" pitchFamily="34" charset="0"/>
            </a:rPr>
            <a:t>- What calls-to-action get the most clicks in my emails?</a:t>
          </a:r>
        </a:p>
        <a:p>
          <a:endParaRPr lang="en-US" sz="1200" baseline="0">
            <a:latin typeface="Arial" panose="020B0604020202020204" pitchFamily="34" charset="0"/>
            <a:cs typeface="Arial" panose="020B0604020202020204" pitchFamily="34" charset="0"/>
          </a:endParaRPr>
        </a:p>
        <a:p>
          <a:r>
            <a:rPr lang="en-US" sz="1200" baseline="0">
              <a:latin typeface="Arial" panose="020B0604020202020204" pitchFamily="34" charset="0"/>
              <a:cs typeface="Arial" panose="020B0604020202020204" pitchFamily="34" charset="0"/>
            </a:rPr>
            <a:t>By answering these questions we can help you assess how your emails are performing and give you data-driven insights that will help you diagnose and improve your open and click rates.</a:t>
          </a:r>
        </a:p>
        <a:p>
          <a:endParaRPr lang="en-US" sz="1200" baseline="0">
            <a:latin typeface="Arial" panose="020B0604020202020204" pitchFamily="34" charset="0"/>
            <a:cs typeface="Arial" panose="020B0604020202020204" pitchFamily="34" charset="0"/>
          </a:endParaRPr>
        </a:p>
        <a:p>
          <a:r>
            <a:rPr lang="en-US" sz="1200" baseline="0">
              <a:latin typeface="Arial" panose="020B0604020202020204" pitchFamily="34" charset="0"/>
              <a:cs typeface="Arial" panose="020B0604020202020204" pitchFamily="34" charset="0"/>
            </a:rPr>
            <a:t>This report is split into sheets which can be navigated from the bottom of the screen at any time. But for now, click the button to the right to get started.</a:t>
          </a:r>
        </a:p>
        <a:p>
          <a:endParaRPr lang="en-US" sz="1200" baseline="0">
            <a:latin typeface="Arial" panose="020B0604020202020204" pitchFamily="34" charset="0"/>
            <a:cs typeface="Arial" panose="020B0604020202020204" pitchFamily="34" charset="0"/>
          </a:endParaRPr>
        </a:p>
        <a:p>
          <a:r>
            <a:rPr lang="en-US" sz="1200" baseline="0">
              <a:latin typeface="Arial" panose="020B0604020202020204" pitchFamily="34" charset="0"/>
              <a:cs typeface="Arial" panose="020B0604020202020204" pitchFamily="34" charset="0"/>
            </a:rPr>
            <a:t>Happy number crunching!</a:t>
          </a:r>
        </a:p>
        <a:p>
          <a:endParaRPr lang="en-US" sz="1200" baseline="0">
            <a:latin typeface="Arial" panose="020B0604020202020204" pitchFamily="34" charset="0"/>
            <a:cs typeface="Arial" panose="020B0604020202020204" pitchFamily="34" charset="0"/>
          </a:endParaRPr>
        </a:p>
        <a:p>
          <a:r>
            <a:rPr lang="en-US" sz="1200" baseline="0">
              <a:latin typeface="Arial" panose="020B0604020202020204" pitchFamily="34" charset="0"/>
              <a:cs typeface="Arial" panose="020B0604020202020204" pitchFamily="34" charset="0"/>
            </a:rPr>
            <a:t>----------</a:t>
          </a:r>
        </a:p>
        <a:p>
          <a:endParaRPr lang="en-US" sz="1200" baseline="0">
            <a:latin typeface="Arial" panose="020B0604020202020204" pitchFamily="34" charset="0"/>
            <a:cs typeface="Arial" panose="020B0604020202020204" pitchFamily="34" charset="0"/>
          </a:endParaRPr>
        </a:p>
        <a:p>
          <a:r>
            <a:rPr lang="en-US" sz="1200" baseline="0">
              <a:latin typeface="Arial" panose="020B0604020202020204" pitchFamily="34" charset="0"/>
              <a:cs typeface="Arial" panose="020B0604020202020204" pitchFamily="34" charset="0"/>
            </a:rPr>
            <a:t>P.S. Parts of this report are protected to ensure it doesn't break! If you need to unprotect a protected sheet you can do so by clicking on 'Review', then 'Unprotect Sheet', and entering the password </a:t>
          </a:r>
          <a:r>
            <a:rPr lang="en-US" sz="1200" b="1" baseline="0">
              <a:latin typeface="Arial" panose="020B0604020202020204" pitchFamily="34" charset="0"/>
              <a:cs typeface="Arial" panose="020B0604020202020204" pitchFamily="34" charset="0"/>
            </a:rPr>
            <a:t>1234</a:t>
          </a:r>
        </a:p>
      </xdr:txBody>
    </xdr:sp>
    <xdr:clientData/>
  </xdr:twoCellAnchor>
  <xdr:twoCellAnchor editAs="oneCell">
    <xdr:from>
      <xdr:col>14</xdr:col>
      <xdr:colOff>482600</xdr:colOff>
      <xdr:row>0</xdr:row>
      <xdr:rowOff>152400</xdr:rowOff>
    </xdr:from>
    <xdr:to>
      <xdr:col>16</xdr:col>
      <xdr:colOff>571500</xdr:colOff>
      <xdr:row>0</xdr:row>
      <xdr:rowOff>501481</xdr:rowOff>
    </xdr:to>
    <xdr:pic>
      <xdr:nvPicPr>
        <xdr:cNvPr id="3" name="Picture 2">
          <a:extLst>
            <a:ext uri="{FF2B5EF4-FFF2-40B4-BE49-F238E27FC236}">
              <a16:creationId xmlns:a16="http://schemas.microsoft.com/office/drawing/2014/main" xmlns="" id="{5D5475BF-7A3B-1445-8AB9-5EF6C25BB173}"/>
            </a:ext>
          </a:extLst>
        </xdr:cNvPr>
        <xdr:cNvPicPr>
          <a:picLocks noChangeAspect="1"/>
        </xdr:cNvPicPr>
      </xdr:nvPicPr>
      <xdr:blipFill>
        <a:blip xmlns:r="http://schemas.openxmlformats.org/officeDocument/2006/relationships" r:embed="rId1">
          <a:biLevel thresh="50000"/>
        </a:blip>
        <a:stretch>
          <a:fillRect/>
        </a:stretch>
      </xdr:blipFill>
      <xdr:spPr>
        <a:xfrm>
          <a:off x="11607800" y="152400"/>
          <a:ext cx="1739900" cy="3490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13</xdr:col>
      <xdr:colOff>114300</xdr:colOff>
      <xdr:row>12</xdr:row>
      <xdr:rowOff>38100</xdr:rowOff>
    </xdr:to>
    <xdr:sp macro="" textlink="">
      <xdr:nvSpPr>
        <xdr:cNvPr id="2" name="TextBox 1">
          <a:extLst>
            <a:ext uri="{FF2B5EF4-FFF2-40B4-BE49-F238E27FC236}">
              <a16:creationId xmlns:a16="http://schemas.microsoft.com/office/drawing/2014/main" xmlns="" id="{282F49D7-627A-AD41-B956-2427EBF233F4}"/>
            </a:ext>
          </a:extLst>
        </xdr:cNvPr>
        <xdr:cNvSpPr txBox="1"/>
      </xdr:nvSpPr>
      <xdr:spPr>
        <a:xfrm>
          <a:off x="254000" y="863600"/>
          <a:ext cx="10439400" cy="23241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80000" tIns="180000" rIns="180000" bIns="180000" rtlCol="0" anchor="t"/>
        <a:lstStyle/>
        <a:p>
          <a:endParaRPr lang="en-US" sz="1200">
            <a:latin typeface="Arial" panose="020B0604020202020204" pitchFamily="34" charset="0"/>
            <a:cs typeface="Arial" panose="020B0604020202020204" pitchFamily="34" charset="0"/>
          </a:endParaRPr>
        </a:p>
        <a:p>
          <a:r>
            <a:rPr lang="en-US" sz="1200" b="0">
              <a:latin typeface="Arial" panose="020B0604020202020204" pitchFamily="34" charset="0"/>
              <a:cs typeface="Arial" panose="020B0604020202020204" pitchFamily="34" charset="0"/>
            </a:rPr>
            <a:t>Input</a:t>
          </a:r>
          <a:r>
            <a:rPr lang="en-US" sz="1200" b="0" baseline="0">
              <a:latin typeface="Arial" panose="020B0604020202020204" pitchFamily="34" charset="0"/>
              <a:cs typeface="Arial" panose="020B0604020202020204" pitchFamily="34" charset="0"/>
            </a:rPr>
            <a:t> your email data into the green table below </a:t>
          </a:r>
          <a:r>
            <a:rPr lang="en-US" sz="1200">
              <a:latin typeface="Arial" panose="020B0604020202020204" pitchFamily="34" charset="0"/>
              <a:cs typeface="Arial" panose="020B0604020202020204" pitchFamily="34" charset="0"/>
            </a:rPr>
            <a:t>to generate the insights</a:t>
          </a:r>
          <a:r>
            <a:rPr lang="en-US" sz="1200" baseline="0">
              <a:latin typeface="Arial" panose="020B0604020202020204" pitchFamily="34" charset="0"/>
              <a:cs typeface="Arial" panose="020B0604020202020204" pitchFamily="34" charset="0"/>
            </a:rPr>
            <a:t> for the rest of the report. </a:t>
          </a:r>
          <a:r>
            <a:rPr lang="en-US" sz="1200" b="1" baseline="0">
              <a:latin typeface="Arial" panose="020B0604020202020204" pitchFamily="34" charset="0"/>
              <a:cs typeface="Arial" panose="020B0604020202020204" pitchFamily="34" charset="0"/>
            </a:rPr>
            <a:t>You should delete and replace the placeholder data that we've used for demonstration purposes</a:t>
          </a:r>
          <a:r>
            <a:rPr lang="en-US" sz="1200" baseline="0">
              <a:latin typeface="Arial" panose="020B0604020202020204" pitchFamily="34" charset="0"/>
              <a:cs typeface="Arial" panose="020B0604020202020204" pitchFamily="34" charset="0"/>
            </a:rPr>
            <a:t>.</a:t>
          </a:r>
        </a:p>
        <a:p>
          <a:endParaRPr lang="en-US" sz="1200" baseline="0">
            <a:latin typeface="Arial" panose="020B0604020202020204" pitchFamily="34" charset="0"/>
            <a:cs typeface="Arial" panose="020B0604020202020204" pitchFamily="34" charset="0"/>
          </a:endParaRPr>
        </a:p>
        <a:p>
          <a:r>
            <a:rPr lang="en-US" sz="1200" baseline="0">
              <a:latin typeface="Arial" panose="020B0604020202020204" pitchFamily="34" charset="0"/>
              <a:cs typeface="Arial" panose="020B0604020202020204" pitchFamily="34" charset="0"/>
            </a:rPr>
            <a:t>You'll need to be using some form of email tracking software to get the email data required. If you have a Bananatag account you can simply export your "All Email Stats" report and copy and paste this information into the table below.</a:t>
          </a:r>
        </a:p>
        <a:p>
          <a:endParaRPr lang="en-US" sz="1200" baseline="0">
            <a:latin typeface="Arial" panose="020B0604020202020204" pitchFamily="34" charset="0"/>
            <a:cs typeface="Arial" panose="020B0604020202020204" pitchFamily="34" charset="0"/>
          </a:endParaRPr>
        </a:p>
        <a:p>
          <a:r>
            <a:rPr lang="en-US" sz="1200" baseline="0">
              <a:latin typeface="Arial" panose="020B0604020202020204" pitchFamily="34" charset="0"/>
              <a:cs typeface="Arial" panose="020B0604020202020204" pitchFamily="34" charset="0"/>
            </a:rPr>
            <a:t>Other email tracking platforms should have similar functionality, but the data may not export in the same format. You don’t need to enter data into every column of the table below if that's not possible -- the really crucial ones are starred in the header row.</a:t>
          </a:r>
        </a:p>
        <a:p>
          <a:endParaRPr lang="en-US" sz="1200" baseline="0">
            <a:latin typeface="Arial" panose="020B0604020202020204" pitchFamily="34" charset="0"/>
            <a:cs typeface="Arial" panose="020B0604020202020204" pitchFamily="34" charset="0"/>
          </a:endParaRPr>
        </a:p>
        <a:p>
          <a:r>
            <a:rPr lang="en-US" sz="1200" baseline="0">
              <a:latin typeface="Arial" panose="020B0604020202020204" pitchFamily="34" charset="0"/>
              <a:cs typeface="Arial" panose="020B0604020202020204" pitchFamily="34" charset="0"/>
            </a:rPr>
            <a:t>Once done, you're ready to start analyzing and diagnosing your email performance. Click the button to review your overall performance.</a:t>
          </a:r>
        </a:p>
      </xdr:txBody>
    </xdr:sp>
    <xdr:clientData/>
  </xdr:twoCellAnchor>
  <xdr:twoCellAnchor editAs="oneCell">
    <xdr:from>
      <xdr:col>14</xdr:col>
      <xdr:colOff>431800</xdr:colOff>
      <xdr:row>0</xdr:row>
      <xdr:rowOff>165100</xdr:rowOff>
    </xdr:from>
    <xdr:to>
      <xdr:col>16</xdr:col>
      <xdr:colOff>609600</xdr:colOff>
      <xdr:row>0</xdr:row>
      <xdr:rowOff>514181</xdr:rowOff>
    </xdr:to>
    <xdr:pic>
      <xdr:nvPicPr>
        <xdr:cNvPr id="3" name="Picture 2">
          <a:extLst>
            <a:ext uri="{FF2B5EF4-FFF2-40B4-BE49-F238E27FC236}">
              <a16:creationId xmlns:a16="http://schemas.microsoft.com/office/drawing/2014/main" xmlns="" id="{8D1943B8-A9D0-ED4B-9A7D-737970907A47}"/>
            </a:ext>
          </a:extLst>
        </xdr:cNvPr>
        <xdr:cNvPicPr>
          <a:picLocks noChangeAspect="1"/>
        </xdr:cNvPicPr>
      </xdr:nvPicPr>
      <xdr:blipFill>
        <a:blip xmlns:r="http://schemas.openxmlformats.org/officeDocument/2006/relationships" r:embed="rId1">
          <a:biLevel thresh="50000"/>
        </a:blip>
        <a:stretch>
          <a:fillRect/>
        </a:stretch>
      </xdr:blipFill>
      <xdr:spPr>
        <a:xfrm>
          <a:off x="11798300" y="165100"/>
          <a:ext cx="1739900" cy="349081"/>
        </a:xfrm>
        <a:prstGeom prst="rect">
          <a:avLst/>
        </a:prstGeom>
      </xdr:spPr>
    </xdr:pic>
    <xdr:clientData/>
  </xdr:twoCellAnchor>
  <xdr:twoCellAnchor>
    <xdr:from>
      <xdr:col>1</xdr:col>
      <xdr:colOff>0</xdr:colOff>
      <xdr:row>12</xdr:row>
      <xdr:rowOff>152400</xdr:rowOff>
    </xdr:from>
    <xdr:to>
      <xdr:col>13</xdr:col>
      <xdr:colOff>114300</xdr:colOff>
      <xdr:row>23</xdr:row>
      <xdr:rowOff>25400</xdr:rowOff>
    </xdr:to>
    <xdr:sp macro="" textlink="">
      <xdr:nvSpPr>
        <xdr:cNvPr id="4" name="TextBox 3">
          <a:extLst>
            <a:ext uri="{FF2B5EF4-FFF2-40B4-BE49-F238E27FC236}">
              <a16:creationId xmlns:a16="http://schemas.microsoft.com/office/drawing/2014/main" xmlns="" id="{48D01DDE-24E0-8949-86ED-99086E2937B3}"/>
            </a:ext>
          </a:extLst>
        </xdr:cNvPr>
        <xdr:cNvSpPr txBox="1"/>
      </xdr:nvSpPr>
      <xdr:spPr>
        <a:xfrm>
          <a:off x="254000" y="3302000"/>
          <a:ext cx="10528300" cy="251460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80000" tIns="180000" rIns="180000" bIns="180000" rtlCol="0" anchor="t"/>
        <a:lstStyle/>
        <a:p>
          <a:r>
            <a:rPr lang="en-US" sz="1200" b="0" u="sng" baseline="0">
              <a:latin typeface="Arial" panose="020B0604020202020204" pitchFamily="34" charset="0"/>
              <a:cs typeface="Arial" panose="020B0604020202020204" pitchFamily="34" charset="0"/>
            </a:rPr>
            <a:t>Notes</a:t>
          </a:r>
        </a:p>
        <a:p>
          <a:endParaRPr lang="en-US" sz="1200" b="1" baseline="0">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Pasting data: </a:t>
          </a:r>
          <a:r>
            <a:rPr lang="en-US" sz="1200" baseline="0">
              <a:latin typeface="Arial" panose="020B0604020202020204" pitchFamily="34" charset="0"/>
              <a:cs typeface="Arial" panose="020B0604020202020204" pitchFamily="34" charset="0"/>
            </a:rPr>
            <a:t>The best method for pasting your data into this sheet is to paste the values without any formatting, using the 'Paste Special' function. The shortcut to open the 'Paste Special' menu on Windows is Ctrl+Alt+V (Ctrl+Cmd+V on Mac). Select the 'Values' radio box and click 'OK' to paste.</a:t>
          </a:r>
        </a:p>
        <a:p>
          <a:endParaRPr lang="en-US" sz="1200" baseline="0">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Open and click percentages: </a:t>
          </a:r>
          <a:r>
            <a:rPr lang="en-US" sz="1200" baseline="0">
              <a:latin typeface="Arial" panose="020B0604020202020204" pitchFamily="34" charset="0"/>
              <a:cs typeface="Arial" panose="020B0604020202020204" pitchFamily="34" charset="0"/>
            </a:rPr>
            <a:t>This report is designed for open and click rate percentages to be input as numeric values between 0 and 100. If this is not how your open/click data is formatted then you will need to reformat it before adding it to this report (or reformat it manually within this sheet).</a:t>
          </a:r>
        </a:p>
        <a:p>
          <a:endParaRPr lang="en-US" sz="1200" baseline="0">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Recipient numbers: </a:t>
          </a:r>
          <a:r>
            <a:rPr lang="en-US" sz="1200" baseline="0">
              <a:latin typeface="Arial" panose="020B0604020202020204" pitchFamily="34" charset="0"/>
              <a:cs typeface="Arial" panose="020B0604020202020204" pitchFamily="34" charset="0"/>
            </a:rPr>
            <a:t>This report will ignore any emails that have a blank in the 'Recipients' column. Recipient number is required to complete various calculations relating to open and click rates. To add a recipient number to any email you can input it </a:t>
          </a:r>
          <a:r>
            <a:rPr lang="en-US" sz="1200" i="0" baseline="0">
              <a:latin typeface="Arial" panose="020B0604020202020204" pitchFamily="34" charset="0"/>
              <a:cs typeface="Arial" panose="020B0604020202020204" pitchFamily="34" charset="0"/>
            </a:rPr>
            <a:t>manually or you can replace </a:t>
          </a:r>
          <a:r>
            <a:rPr lang="en-US" sz="1200" baseline="0">
              <a:latin typeface="Arial" panose="020B0604020202020204" pitchFamily="34" charset="0"/>
              <a:cs typeface="Arial" panose="020B0604020202020204" pitchFamily="34" charset="0"/>
            </a:rPr>
            <a:t>all 0's in the recipient column with a default number. Do this by typing a value into the 'Default recipient number' box to the right and putting 0 in the desired rows of the Recipients column. Anywhere where # Recipients is 0, will be replaced by the Default recipient number provided.</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12700</xdr:colOff>
      <xdr:row>6</xdr:row>
      <xdr:rowOff>12700</xdr:rowOff>
    </xdr:from>
    <xdr:to>
      <xdr:col>17</xdr:col>
      <xdr:colOff>0</xdr:colOff>
      <xdr:row>16</xdr:row>
      <xdr:rowOff>0</xdr:rowOff>
    </xdr:to>
    <xdr:sp macro="" textlink="">
      <xdr:nvSpPr>
        <xdr:cNvPr id="2" name="TextBox 1">
          <a:extLst>
            <a:ext uri="{FF2B5EF4-FFF2-40B4-BE49-F238E27FC236}">
              <a16:creationId xmlns:a16="http://schemas.microsoft.com/office/drawing/2014/main" xmlns="" id="{4E33D9D1-9281-5B4D-B37D-12C25786D843}"/>
            </a:ext>
          </a:extLst>
        </xdr:cNvPr>
        <xdr:cNvSpPr txBox="1"/>
      </xdr:nvSpPr>
      <xdr:spPr>
        <a:xfrm>
          <a:off x="8470900" y="1816100"/>
          <a:ext cx="5765800" cy="34036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80000" tIns="180000" rIns="180000" bIns="180000" rtlCol="0" anchor="t"/>
        <a:lstStyle/>
        <a:p>
          <a:endParaRPr lang="en-US" sz="1500">
            <a:latin typeface="Arial" panose="020B0604020202020204" pitchFamily="34" charset="0"/>
            <a:cs typeface="Arial" panose="020B0604020202020204" pitchFamily="34" charset="0"/>
          </a:endParaRPr>
        </a:p>
        <a:p>
          <a:r>
            <a:rPr lang="en-US" sz="1200">
              <a:latin typeface="Arial" panose="020B0604020202020204" pitchFamily="34" charset="0"/>
              <a:cs typeface="Arial" panose="020B0604020202020204" pitchFamily="34" charset="0"/>
            </a:rPr>
            <a:t>Here's</a:t>
          </a:r>
          <a:r>
            <a:rPr lang="en-US" sz="1200" baseline="0">
              <a:latin typeface="Arial" panose="020B0604020202020204" pitchFamily="34" charset="0"/>
              <a:cs typeface="Arial" panose="020B0604020202020204" pitchFamily="34" charset="0"/>
            </a:rPr>
            <a:t> an overview of how your emails are performing overall and month by month.</a:t>
          </a:r>
        </a:p>
        <a:p>
          <a:endParaRPr lang="en-US" sz="1200" baseline="0">
            <a:latin typeface="Arial" panose="020B0604020202020204" pitchFamily="34" charset="0"/>
            <a:cs typeface="Arial" panose="020B0604020202020204" pitchFamily="34" charset="0"/>
          </a:endParaRPr>
        </a:p>
        <a:p>
          <a:r>
            <a:rPr lang="en-US" sz="1200" baseline="0">
              <a:latin typeface="Arial" panose="020B0604020202020204" pitchFamily="34" charset="0"/>
              <a:cs typeface="Arial" panose="020B0604020202020204" pitchFamily="34" charset="0"/>
            </a:rPr>
            <a:t>At a glance you can see how many emails you've sent, your average open rate and your average click rate. This is broken down by month in the table below to give you an idea of how your email engagement has fluctuated over time.</a:t>
          </a:r>
        </a:p>
        <a:p>
          <a:endParaRPr lang="en-US" sz="1200" baseline="0">
            <a:latin typeface="Arial" panose="020B0604020202020204" pitchFamily="34" charset="0"/>
            <a:cs typeface="Arial" panose="020B0604020202020204" pitchFamily="34" charset="0"/>
          </a:endParaRPr>
        </a:p>
        <a:p>
          <a:r>
            <a:rPr lang="en-US" sz="1200" baseline="0">
              <a:latin typeface="Arial" panose="020B0604020202020204" pitchFamily="34" charset="0"/>
              <a:cs typeface="Arial" panose="020B0604020202020204" pitchFamily="34" charset="0"/>
            </a:rPr>
            <a:t>Using these figures you can set benchmarks for email engagement in your organization. You can compare the performance of any individual email against these average open and click rates to make a rough assessment of whether it performed well or not.</a:t>
          </a:r>
        </a:p>
        <a:p>
          <a:endParaRPr lang="en-US" sz="1200" baseline="0">
            <a:latin typeface="Arial" panose="020B0604020202020204" pitchFamily="34" charset="0"/>
            <a:cs typeface="Arial" panose="020B0604020202020204" pitchFamily="34" charset="0"/>
          </a:endParaRPr>
        </a:p>
        <a:p>
          <a:r>
            <a:rPr lang="en-US" sz="1200" baseline="0">
              <a:latin typeface="Arial" panose="020B0604020202020204" pitchFamily="34" charset="0"/>
              <a:cs typeface="Arial" panose="020B0604020202020204" pitchFamily="34" charset="0"/>
            </a:rPr>
            <a:t>If there are any blank spaces in the table that just means that the email data you inputted did not contain any emails sent in that month.</a:t>
          </a:r>
        </a:p>
      </xdr:txBody>
    </xdr:sp>
    <xdr:clientData/>
  </xdr:twoCellAnchor>
  <xdr:twoCellAnchor editAs="oneCell">
    <xdr:from>
      <xdr:col>14</xdr:col>
      <xdr:colOff>444500</xdr:colOff>
      <xdr:row>0</xdr:row>
      <xdr:rowOff>152400</xdr:rowOff>
    </xdr:from>
    <xdr:to>
      <xdr:col>16</xdr:col>
      <xdr:colOff>533400</xdr:colOff>
      <xdr:row>0</xdr:row>
      <xdr:rowOff>501481</xdr:rowOff>
    </xdr:to>
    <xdr:pic>
      <xdr:nvPicPr>
        <xdr:cNvPr id="3" name="Picture 2">
          <a:extLst>
            <a:ext uri="{FF2B5EF4-FFF2-40B4-BE49-F238E27FC236}">
              <a16:creationId xmlns:a16="http://schemas.microsoft.com/office/drawing/2014/main" xmlns="" id="{4491B1BD-52B3-E547-87EB-DEBC2367935E}"/>
            </a:ext>
          </a:extLst>
        </xdr:cNvPr>
        <xdr:cNvPicPr>
          <a:picLocks noChangeAspect="1"/>
        </xdr:cNvPicPr>
      </xdr:nvPicPr>
      <xdr:blipFill>
        <a:blip xmlns:r="http://schemas.openxmlformats.org/officeDocument/2006/relationships" r:embed="rId1">
          <a:biLevel thresh="50000"/>
        </a:blip>
        <a:stretch>
          <a:fillRect/>
        </a:stretch>
      </xdr:blipFill>
      <xdr:spPr>
        <a:xfrm>
          <a:off x="14122400" y="152400"/>
          <a:ext cx="1739900" cy="349081"/>
        </a:xfrm>
        <a:prstGeom prst="rect">
          <a:avLst/>
        </a:prstGeom>
      </xdr:spPr>
    </xdr:pic>
    <xdr:clientData/>
  </xdr:twoCellAnchor>
  <xdr:twoCellAnchor>
    <xdr:from>
      <xdr:col>2</xdr:col>
      <xdr:colOff>0</xdr:colOff>
      <xdr:row>25</xdr:row>
      <xdr:rowOff>177800</xdr:rowOff>
    </xdr:from>
    <xdr:to>
      <xdr:col>14</xdr:col>
      <xdr:colOff>12700</xdr:colOff>
      <xdr:row>48</xdr:row>
      <xdr:rowOff>114300</xdr:rowOff>
    </xdr:to>
    <xdr:graphicFrame macro="">
      <xdr:nvGraphicFramePr>
        <xdr:cNvPr id="4" name="Chart 3">
          <a:extLst>
            <a:ext uri="{FF2B5EF4-FFF2-40B4-BE49-F238E27FC236}">
              <a16:creationId xmlns:a16="http://schemas.microsoft.com/office/drawing/2014/main" xmlns="" id="{836A019F-5B69-BE4E-A75E-EFB3615CFE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11</xdr:col>
      <xdr:colOff>812800</xdr:colOff>
      <xdr:row>7</xdr:row>
      <xdr:rowOff>330200</xdr:rowOff>
    </xdr:from>
    <xdr:to>
      <xdr:col>18</xdr:col>
      <xdr:colOff>812800</xdr:colOff>
      <xdr:row>22</xdr:row>
      <xdr:rowOff>38100</xdr:rowOff>
    </xdr:to>
    <xdr:sp macro="" textlink="">
      <xdr:nvSpPr>
        <xdr:cNvPr id="3" name="TextBox 2">
          <a:extLst>
            <a:ext uri="{FF2B5EF4-FFF2-40B4-BE49-F238E27FC236}">
              <a16:creationId xmlns:a16="http://schemas.microsoft.com/office/drawing/2014/main" xmlns="" id="{93D31736-CD5B-1B40-99CA-5D66C2D08108}"/>
            </a:ext>
          </a:extLst>
        </xdr:cNvPr>
        <xdr:cNvSpPr txBox="1"/>
      </xdr:nvSpPr>
      <xdr:spPr>
        <a:xfrm>
          <a:off x="9601200" y="2324100"/>
          <a:ext cx="5753100" cy="43942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80000" tIns="180000" rIns="180000" bIns="180000" rtlCol="0" anchor="t"/>
        <a:lstStyle/>
        <a:p>
          <a:endParaRPr lang="en-US" sz="1200" baseline="0">
            <a:latin typeface="Arial" panose="020B0604020202020204" pitchFamily="34" charset="0"/>
            <a:cs typeface="Arial" panose="020B0604020202020204" pitchFamily="34" charset="0"/>
          </a:endParaRPr>
        </a:p>
        <a:p>
          <a:r>
            <a:rPr lang="en-US" sz="1200" baseline="0">
              <a:latin typeface="Arial" panose="020B0604020202020204" pitchFamily="34" charset="0"/>
              <a:cs typeface="Arial" panose="020B0604020202020204" pitchFamily="34" charset="0"/>
            </a:rPr>
            <a:t>On this sheet we provide a quick and easy way to compare your email metrics against industry averages, based on data we collected from emails sent to over 46 million recipients.</a:t>
          </a:r>
        </a:p>
        <a:p>
          <a:endParaRPr lang="en-US" sz="1200" baseline="0">
            <a:latin typeface="Arial" panose="020B0604020202020204" pitchFamily="34" charset="0"/>
            <a:cs typeface="Arial" panose="020B0604020202020204" pitchFamily="34" charset="0"/>
          </a:endParaRPr>
        </a:p>
        <a:p>
          <a:r>
            <a:rPr lang="en-US" sz="1200" baseline="0">
              <a:latin typeface="Arial" panose="020B0604020202020204" pitchFamily="34" charset="0"/>
              <a:cs typeface="Arial" panose="020B0604020202020204" pitchFamily="34" charset="0"/>
            </a:rPr>
            <a:t>Select your industry and see how your average open and click rates compare in the table below.</a:t>
          </a:r>
        </a:p>
        <a:p>
          <a:endParaRPr lang="en-US" sz="1200" baseline="0">
            <a:latin typeface="Arial" panose="020B0604020202020204" pitchFamily="34" charset="0"/>
            <a:cs typeface="Arial" panose="020B0604020202020204" pitchFamily="34" charset="0"/>
          </a:endParaRPr>
        </a:p>
        <a:p>
          <a:r>
            <a:rPr lang="en-US" sz="1200" baseline="0">
              <a:latin typeface="Arial" panose="020B0604020202020204" pitchFamily="34" charset="0"/>
              <a:cs typeface="Arial" panose="020B0604020202020204" pitchFamily="34" charset="0"/>
            </a:rPr>
            <a:t>But remember, these benchmarks are not the ultimate metric for determining the success of your email strategy. Just because you have a lower open rate than our averages here, it does not mean you're doing a bad job.</a:t>
          </a:r>
        </a:p>
        <a:p>
          <a:endParaRPr lang="en-US" sz="1200" baseline="0">
            <a:latin typeface="Arial" panose="020B0604020202020204" pitchFamily="34" charset="0"/>
            <a:cs typeface="Arial" panose="020B0604020202020204" pitchFamily="34" charset="0"/>
          </a:endParaRPr>
        </a:p>
        <a:p>
          <a:r>
            <a:rPr lang="en-US" sz="1200" baseline="0">
              <a:latin typeface="Arial" panose="020B0604020202020204" pitchFamily="34" charset="0"/>
              <a:cs typeface="Arial" panose="020B0604020202020204" pitchFamily="34" charset="0"/>
            </a:rPr>
            <a:t>Every organization has a different structure, style and communication culture, so the most important benchmarks to compare yourself against will always be your own.</a:t>
          </a:r>
        </a:p>
        <a:p>
          <a:endParaRPr lang="en-US" sz="1200" baseline="0">
            <a:latin typeface="Arial" panose="020B0604020202020204" pitchFamily="34" charset="0"/>
            <a:cs typeface="Arial" panose="020B0604020202020204" pitchFamily="34" charset="0"/>
          </a:endParaRPr>
        </a:p>
        <a:p>
          <a:r>
            <a:rPr lang="en-US" sz="1200" baseline="0">
              <a:latin typeface="Arial" panose="020B0604020202020204" pitchFamily="34" charset="0"/>
              <a:cs typeface="Arial" panose="020B0604020202020204" pitchFamily="34" charset="0"/>
            </a:rPr>
            <a:t>The best approach is to establish a baseline for email performance in your organization specifically, then try to improve it. That's why we made this resource, and why we've included tools to help you analyze your open and click rates further.</a:t>
          </a:r>
        </a:p>
        <a:p>
          <a:endParaRPr lang="en-US" sz="1200" baseline="0">
            <a:latin typeface="Arial" panose="020B0604020202020204" pitchFamily="34" charset="0"/>
            <a:cs typeface="Arial" panose="020B0604020202020204" pitchFamily="34" charset="0"/>
          </a:endParaRPr>
        </a:p>
        <a:p>
          <a:r>
            <a:rPr lang="en-US" sz="1200" baseline="0">
              <a:latin typeface="Arial" panose="020B0604020202020204" pitchFamily="34" charset="0"/>
              <a:cs typeface="Arial" panose="020B0604020202020204" pitchFamily="34" charset="0"/>
            </a:rPr>
            <a:t>Click the buttons above to go ahead and do that.</a:t>
          </a:r>
        </a:p>
      </xdr:txBody>
    </xdr:sp>
    <xdr:clientData/>
  </xdr:twoCellAnchor>
  <xdr:twoCellAnchor editAs="oneCell">
    <xdr:from>
      <xdr:col>16</xdr:col>
      <xdr:colOff>482600</xdr:colOff>
      <xdr:row>0</xdr:row>
      <xdr:rowOff>139700</xdr:rowOff>
    </xdr:from>
    <xdr:to>
      <xdr:col>18</xdr:col>
      <xdr:colOff>571500</xdr:colOff>
      <xdr:row>0</xdr:row>
      <xdr:rowOff>488781</xdr:rowOff>
    </xdr:to>
    <xdr:pic>
      <xdr:nvPicPr>
        <xdr:cNvPr id="5" name="Picture 4">
          <a:extLst>
            <a:ext uri="{FF2B5EF4-FFF2-40B4-BE49-F238E27FC236}">
              <a16:creationId xmlns:a16="http://schemas.microsoft.com/office/drawing/2014/main" xmlns="" id="{AB385D1C-C819-3E43-878C-27FA1DF67655}"/>
            </a:ext>
          </a:extLst>
        </xdr:cNvPr>
        <xdr:cNvPicPr>
          <a:picLocks noChangeAspect="1"/>
        </xdr:cNvPicPr>
      </xdr:nvPicPr>
      <xdr:blipFill>
        <a:blip xmlns:r="http://schemas.openxmlformats.org/officeDocument/2006/relationships" r:embed="rId1">
          <a:biLevel thresh="50000"/>
        </a:blip>
        <a:stretch>
          <a:fillRect/>
        </a:stretch>
      </xdr:blipFill>
      <xdr:spPr>
        <a:xfrm>
          <a:off x="13233400" y="139700"/>
          <a:ext cx="1739900" cy="34908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12</xdr:col>
      <xdr:colOff>0</xdr:colOff>
      <xdr:row>6</xdr:row>
      <xdr:rowOff>88900</xdr:rowOff>
    </xdr:from>
    <xdr:to>
      <xdr:col>17</xdr:col>
      <xdr:colOff>0</xdr:colOff>
      <xdr:row>15</xdr:row>
      <xdr:rowOff>304800</xdr:rowOff>
    </xdr:to>
    <xdr:sp macro="" textlink="">
      <xdr:nvSpPr>
        <xdr:cNvPr id="2" name="TextBox 1">
          <a:extLst>
            <a:ext uri="{FF2B5EF4-FFF2-40B4-BE49-F238E27FC236}">
              <a16:creationId xmlns:a16="http://schemas.microsoft.com/office/drawing/2014/main" xmlns="" id="{005AF6D8-3F50-D948-B617-38E09269731E}"/>
            </a:ext>
          </a:extLst>
        </xdr:cNvPr>
        <xdr:cNvSpPr txBox="1"/>
      </xdr:nvSpPr>
      <xdr:spPr>
        <a:xfrm>
          <a:off x="11404600" y="1917700"/>
          <a:ext cx="4127500" cy="40259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80000" tIns="180000" rIns="180000" bIns="180000" rtlCol="0" anchor="t"/>
        <a:lstStyle/>
        <a:p>
          <a:endParaRPr lang="en-US" sz="1200">
            <a:latin typeface="Arial" panose="020B0604020202020204" pitchFamily="34" charset="0"/>
            <a:cs typeface="Arial" panose="020B0604020202020204" pitchFamily="34" charset="0"/>
          </a:endParaRPr>
        </a:p>
        <a:p>
          <a:r>
            <a:rPr lang="en-US" sz="1200">
              <a:latin typeface="Arial" panose="020B0604020202020204" pitchFamily="34" charset="0"/>
              <a:cs typeface="Arial" panose="020B0604020202020204" pitchFamily="34" charset="0"/>
            </a:rPr>
            <a:t>On this sheet we use the email</a:t>
          </a:r>
          <a:r>
            <a:rPr lang="en-US" sz="1200" baseline="0">
              <a:latin typeface="Arial" panose="020B0604020202020204" pitchFamily="34" charset="0"/>
              <a:cs typeface="Arial" panose="020B0604020202020204" pitchFamily="34" charset="0"/>
            </a:rPr>
            <a:t> data you input earlier to tell you:</a:t>
          </a:r>
        </a:p>
        <a:p>
          <a:endParaRPr lang="en-US" sz="1200" baseline="0">
            <a:latin typeface="Arial" panose="020B0604020202020204" pitchFamily="34" charset="0"/>
            <a:cs typeface="Arial" panose="020B0604020202020204" pitchFamily="34" charset="0"/>
          </a:endParaRPr>
        </a:p>
        <a:p>
          <a:r>
            <a:rPr lang="en-US" sz="1200" baseline="0">
              <a:latin typeface="Arial" panose="020B0604020202020204" pitchFamily="34" charset="0"/>
              <a:cs typeface="Arial" panose="020B0604020202020204" pitchFamily="34" charset="0"/>
            </a:rPr>
            <a:t>- When you send your internal emails</a:t>
          </a:r>
        </a:p>
        <a:p>
          <a:r>
            <a:rPr lang="en-US" sz="1200" baseline="0">
              <a:latin typeface="Arial" panose="020B0604020202020204" pitchFamily="34" charset="0"/>
              <a:cs typeface="Arial" panose="020B0604020202020204" pitchFamily="34" charset="0"/>
            </a:rPr>
            <a:t>- What time of day and day of week you get your best open rates</a:t>
          </a:r>
        </a:p>
        <a:p>
          <a:r>
            <a:rPr lang="en-US" sz="1200" baseline="0">
              <a:latin typeface="Arial" panose="020B0604020202020204" pitchFamily="34" charset="0"/>
              <a:cs typeface="Arial" panose="020B0604020202020204" pitchFamily="34" charset="0"/>
            </a:rPr>
            <a:t>- What length of subject line gives your the best open rate</a:t>
          </a:r>
        </a:p>
        <a:p>
          <a:endParaRPr lang="en-US" sz="1200" baseline="0">
            <a:latin typeface="Arial" panose="020B0604020202020204" pitchFamily="34" charset="0"/>
            <a:cs typeface="Arial" panose="020B0604020202020204" pitchFamily="34" charset="0"/>
          </a:endParaRPr>
        </a:p>
        <a:p>
          <a:r>
            <a:rPr lang="en-US" sz="1200" baseline="0">
              <a:latin typeface="Arial" panose="020B0604020202020204" pitchFamily="34" charset="0"/>
              <a:cs typeface="Arial" panose="020B0604020202020204" pitchFamily="34" charset="0"/>
            </a:rPr>
            <a:t>With this insight you can work out the best time to send your emails, and the optimal subject line length.</a:t>
          </a:r>
        </a:p>
        <a:p>
          <a:endParaRPr lang="en-US" sz="1200" baseline="0">
            <a:latin typeface="Arial" panose="020B0604020202020204" pitchFamily="34" charset="0"/>
            <a:cs typeface="Arial" panose="020B0604020202020204" pitchFamily="34" charset="0"/>
          </a:endParaRPr>
        </a:p>
        <a:p>
          <a:r>
            <a:rPr lang="en-US" sz="1200" baseline="0">
              <a:latin typeface="Arial" panose="020B0604020202020204" pitchFamily="34" charset="0"/>
              <a:cs typeface="Arial" panose="020B0604020202020204" pitchFamily="34" charset="0"/>
            </a:rPr>
            <a:t>This is a great starting point, but there other factors </a:t>
          </a:r>
          <a:r>
            <a:rPr lang="en-US" sz="1200">
              <a:latin typeface="Arial" panose="020B0604020202020204" pitchFamily="34" charset="0"/>
              <a:cs typeface="Arial" panose="020B0604020202020204" pitchFamily="34" charset="0"/>
            </a:rPr>
            <a:t>that can impact email open rate too. We</a:t>
          </a:r>
          <a:r>
            <a:rPr lang="en-US" sz="1200" baseline="0">
              <a:latin typeface="Arial" panose="020B0604020202020204" pitchFamily="34" charset="0"/>
              <a:cs typeface="Arial" panose="020B0604020202020204" pitchFamily="34" charset="0"/>
            </a:rPr>
            <a:t> wrote a blog on it!</a:t>
          </a:r>
        </a:p>
        <a:p>
          <a:r>
            <a:rPr lang="en-US" sz="1200" u="none" baseline="0">
              <a:solidFill>
                <a:schemeClr val="accent1"/>
              </a:solidFill>
              <a:latin typeface="Arial" panose="020B0604020202020204" pitchFamily="34" charset="0"/>
              <a:cs typeface="Arial" panose="020B0604020202020204" pitchFamily="34" charset="0"/>
            </a:rPr>
            <a:t>http://blog.bananatag.com/internal-comms/get-more-employees-to-open-internal-emails</a:t>
          </a:r>
        </a:p>
        <a:p>
          <a:endParaRPr lang="en-US" sz="1200" baseline="0">
            <a:latin typeface="Arial" panose="020B0604020202020204" pitchFamily="34" charset="0"/>
            <a:cs typeface="Arial" panose="020B0604020202020204" pitchFamily="34" charset="0"/>
          </a:endParaRPr>
        </a:p>
        <a:p>
          <a:r>
            <a:rPr lang="en-US" sz="1200" baseline="0">
              <a:latin typeface="Arial" panose="020B0604020202020204" pitchFamily="34" charset="0"/>
              <a:cs typeface="Arial" panose="020B0604020202020204" pitchFamily="34" charset="0"/>
            </a:rPr>
            <a:t>Next up, let's analyze your click rates. Click the button above to do that.</a:t>
          </a:r>
        </a:p>
      </xdr:txBody>
    </xdr:sp>
    <xdr:clientData/>
  </xdr:twoCellAnchor>
  <xdr:twoCellAnchor editAs="oneCell">
    <xdr:from>
      <xdr:col>14</xdr:col>
      <xdr:colOff>457200</xdr:colOff>
      <xdr:row>0</xdr:row>
      <xdr:rowOff>152400</xdr:rowOff>
    </xdr:from>
    <xdr:to>
      <xdr:col>16</xdr:col>
      <xdr:colOff>546100</xdr:colOff>
      <xdr:row>0</xdr:row>
      <xdr:rowOff>501481</xdr:rowOff>
    </xdr:to>
    <xdr:pic>
      <xdr:nvPicPr>
        <xdr:cNvPr id="3" name="Picture 2">
          <a:extLst>
            <a:ext uri="{FF2B5EF4-FFF2-40B4-BE49-F238E27FC236}">
              <a16:creationId xmlns:a16="http://schemas.microsoft.com/office/drawing/2014/main" xmlns="" id="{A2C4762C-9FCB-0F43-809A-E78A858DB7DA}"/>
            </a:ext>
          </a:extLst>
        </xdr:cNvPr>
        <xdr:cNvPicPr>
          <a:picLocks noChangeAspect="1"/>
        </xdr:cNvPicPr>
      </xdr:nvPicPr>
      <xdr:blipFill>
        <a:blip xmlns:r="http://schemas.openxmlformats.org/officeDocument/2006/relationships" r:embed="rId1">
          <a:biLevel thresh="50000"/>
        </a:blip>
        <a:stretch>
          <a:fillRect/>
        </a:stretch>
      </xdr:blipFill>
      <xdr:spPr>
        <a:xfrm>
          <a:off x="12700000" y="152400"/>
          <a:ext cx="1739900" cy="3490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469900</xdr:colOff>
      <xdr:row>0</xdr:row>
      <xdr:rowOff>165100</xdr:rowOff>
    </xdr:from>
    <xdr:to>
      <xdr:col>10</xdr:col>
      <xdr:colOff>558800</xdr:colOff>
      <xdr:row>0</xdr:row>
      <xdr:rowOff>514181</xdr:rowOff>
    </xdr:to>
    <xdr:pic>
      <xdr:nvPicPr>
        <xdr:cNvPr id="2" name="Picture 1">
          <a:extLst>
            <a:ext uri="{FF2B5EF4-FFF2-40B4-BE49-F238E27FC236}">
              <a16:creationId xmlns:a16="http://schemas.microsoft.com/office/drawing/2014/main" xmlns="" id="{187A3557-1BD1-4344-A86C-FBF44BF06282}"/>
            </a:ext>
          </a:extLst>
        </xdr:cNvPr>
        <xdr:cNvPicPr>
          <a:picLocks noChangeAspect="1"/>
        </xdr:cNvPicPr>
      </xdr:nvPicPr>
      <xdr:blipFill>
        <a:blip xmlns:r="http://schemas.openxmlformats.org/officeDocument/2006/relationships" r:embed="rId1">
          <a:biLevel thresh="50000"/>
        </a:blip>
        <a:stretch>
          <a:fillRect/>
        </a:stretch>
      </xdr:blipFill>
      <xdr:spPr>
        <a:xfrm>
          <a:off x="11684000" y="165100"/>
          <a:ext cx="1739900" cy="349081"/>
        </a:xfrm>
        <a:prstGeom prst="rect">
          <a:avLst/>
        </a:prstGeom>
      </xdr:spPr>
    </xdr:pic>
    <xdr:clientData/>
  </xdr:twoCellAnchor>
  <xdr:twoCellAnchor>
    <xdr:from>
      <xdr:col>1</xdr:col>
      <xdr:colOff>0</xdr:colOff>
      <xdr:row>1</xdr:row>
      <xdr:rowOff>190500</xdr:rowOff>
    </xdr:from>
    <xdr:to>
      <xdr:col>6</xdr:col>
      <xdr:colOff>76200</xdr:colOff>
      <xdr:row>16</xdr:row>
      <xdr:rowOff>12700</xdr:rowOff>
    </xdr:to>
    <xdr:sp macro="" textlink="">
      <xdr:nvSpPr>
        <xdr:cNvPr id="3" name="TextBox 2">
          <a:extLst>
            <a:ext uri="{FF2B5EF4-FFF2-40B4-BE49-F238E27FC236}">
              <a16:creationId xmlns:a16="http://schemas.microsoft.com/office/drawing/2014/main" xmlns="" id="{834EB965-E86C-5D4E-889A-A17CD339B20D}"/>
            </a:ext>
          </a:extLst>
        </xdr:cNvPr>
        <xdr:cNvSpPr txBox="1"/>
      </xdr:nvSpPr>
      <xdr:spPr>
        <a:xfrm>
          <a:off x="254000" y="825500"/>
          <a:ext cx="11798300" cy="28702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80000" tIns="180000" rIns="180000" bIns="180000" rtlCol="0" anchor="t"/>
        <a:lstStyle/>
        <a:p>
          <a:endParaRPr lang="en-US" sz="1200">
            <a:latin typeface="Arial" panose="020B0604020202020204" pitchFamily="34" charset="0"/>
            <a:cs typeface="Arial" panose="020B0604020202020204" pitchFamily="34" charset="0"/>
          </a:endParaRPr>
        </a:p>
        <a:p>
          <a:r>
            <a:rPr lang="en-US" sz="1200" b="0">
              <a:latin typeface="Arial" panose="020B0604020202020204" pitchFamily="34" charset="0"/>
              <a:cs typeface="Arial" panose="020B0604020202020204" pitchFamily="34" charset="0"/>
            </a:rPr>
            <a:t>To analyze your click rates</a:t>
          </a:r>
          <a:r>
            <a:rPr lang="en-US" sz="1200" b="0" baseline="0">
              <a:latin typeface="Arial" panose="020B0604020202020204" pitchFamily="34" charset="0"/>
              <a:cs typeface="Arial" panose="020B0604020202020204" pitchFamily="34" charset="0"/>
            </a:rPr>
            <a:t> in detail we'll need more data! Specifically data on which links have featured in your emails and how many clicks each link received. This information should be available in most email tracking tools.</a:t>
          </a:r>
        </a:p>
        <a:p>
          <a:endParaRPr lang="en-US" sz="1200" b="0" baseline="0">
            <a:latin typeface="Arial" panose="020B0604020202020204" pitchFamily="34" charset="0"/>
            <a:cs typeface="Arial" panose="020B0604020202020204" pitchFamily="34" charset="0"/>
          </a:endParaRPr>
        </a:p>
        <a:p>
          <a:r>
            <a:rPr lang="en-US" sz="1200" b="0" baseline="0">
              <a:latin typeface="Arial" panose="020B0604020202020204" pitchFamily="34" charset="0"/>
              <a:cs typeface="Arial" panose="020B0604020202020204" pitchFamily="34" charset="0"/>
            </a:rPr>
            <a:t>To get this information in Bananatag you need to create a custom report. To do this:</a:t>
          </a:r>
        </a:p>
        <a:p>
          <a:r>
            <a:rPr lang="en-US" sz="1200" b="0" baseline="0">
              <a:latin typeface="Arial" panose="020B0604020202020204" pitchFamily="34" charset="0"/>
              <a:cs typeface="Arial" panose="020B0604020202020204" pitchFamily="34" charset="0"/>
            </a:rPr>
            <a:t>- Go to the 'Reports' page in your account and click on the 'New Custom Report' button</a:t>
          </a:r>
        </a:p>
        <a:p>
          <a:r>
            <a:rPr lang="en-US" sz="1200" b="0" baseline="0">
              <a:latin typeface="Arial" panose="020B0604020202020204" pitchFamily="34" charset="0"/>
              <a:cs typeface="Arial" panose="020B0604020202020204" pitchFamily="34" charset="0"/>
            </a:rPr>
            <a:t>- Choose your date range</a:t>
          </a:r>
        </a:p>
        <a:p>
          <a:r>
            <a:rPr lang="en-US" sz="1200" b="0" baseline="0">
              <a:latin typeface="Arial" panose="020B0604020202020204" pitchFamily="34" charset="0"/>
              <a:cs typeface="Arial" panose="020B0604020202020204" pitchFamily="34" charset="0"/>
            </a:rPr>
            <a:t>- Add 'Clicks' as a metric</a:t>
          </a:r>
        </a:p>
        <a:p>
          <a:r>
            <a:rPr lang="en-US" sz="1200" b="0" baseline="0">
              <a:latin typeface="Arial" panose="020B0604020202020204" pitchFamily="34" charset="0"/>
              <a:cs typeface="Arial" panose="020B0604020202020204" pitchFamily="34" charset="0"/>
            </a:rPr>
            <a:t>- Add 'Links (Date) as a dimension. Do this by hovering over 'Links' and clicking on 'Links (Date)' </a:t>
          </a:r>
        </a:p>
        <a:p>
          <a:r>
            <a:rPr lang="en-US" sz="1200" b="0" baseline="0">
              <a:latin typeface="Arial" panose="020B0604020202020204" pitchFamily="34" charset="0"/>
              <a:cs typeface="Arial" panose="020B0604020202020204" pitchFamily="34" charset="0"/>
            </a:rPr>
            <a:t>- Click on the 'Generate Report' buttton</a:t>
          </a:r>
        </a:p>
        <a:p>
          <a:endParaRPr lang="en-US" sz="1200" b="0">
            <a:latin typeface="Arial" panose="020B0604020202020204" pitchFamily="34" charset="0"/>
            <a:cs typeface="Arial" panose="020B0604020202020204" pitchFamily="34" charset="0"/>
          </a:endParaRPr>
        </a:p>
        <a:p>
          <a:r>
            <a:rPr lang="en-US" sz="1200" b="0">
              <a:latin typeface="Arial" panose="020B0604020202020204" pitchFamily="34" charset="0"/>
              <a:cs typeface="Arial" panose="020B0604020202020204" pitchFamily="34" charset="0"/>
            </a:rPr>
            <a:t>Once you have it, export</a:t>
          </a:r>
          <a:r>
            <a:rPr lang="en-US" sz="1200" b="0" baseline="0">
              <a:latin typeface="Arial" panose="020B0604020202020204" pitchFamily="34" charset="0"/>
              <a:cs typeface="Arial" panose="020B0604020202020204" pitchFamily="34" charset="0"/>
            </a:rPr>
            <a:t> then copy and paste your click data into the green table below </a:t>
          </a:r>
          <a:r>
            <a:rPr lang="en-US" sz="1200">
              <a:latin typeface="Arial" panose="020B0604020202020204" pitchFamily="34" charset="0"/>
              <a:cs typeface="Arial" panose="020B0604020202020204" pitchFamily="34" charset="0"/>
            </a:rPr>
            <a:t>to generate your click insights</a:t>
          </a:r>
          <a:r>
            <a:rPr lang="en-US" sz="1200" baseline="0">
              <a:latin typeface="Arial" panose="020B0604020202020204" pitchFamily="34" charset="0"/>
              <a:cs typeface="Arial" panose="020B0604020202020204" pitchFamily="34" charset="0"/>
            </a:rPr>
            <a:t>. Again, be sure to </a:t>
          </a:r>
          <a:r>
            <a:rPr lang="en-US" sz="1200" b="1" baseline="0">
              <a:latin typeface="Arial" panose="020B0604020202020204" pitchFamily="34" charset="0"/>
              <a:cs typeface="Arial" panose="020B0604020202020204" pitchFamily="34" charset="0"/>
            </a:rPr>
            <a:t>delete and replace the placeholder data that we've used for demonstration purposes</a:t>
          </a:r>
          <a:r>
            <a:rPr lang="en-US" sz="1200" baseline="0">
              <a:latin typeface="Arial" panose="020B0604020202020204" pitchFamily="34" charset="0"/>
              <a:cs typeface="Arial" panose="020B0604020202020204" pitchFamily="34" charset="0"/>
            </a:rPr>
            <a:t>, and click the 'Analyze click rate' button to the right to get your insights.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774700</xdr:colOff>
      <xdr:row>4</xdr:row>
      <xdr:rowOff>12700</xdr:rowOff>
    </xdr:from>
    <xdr:to>
      <xdr:col>14</xdr:col>
      <xdr:colOff>12700</xdr:colOff>
      <xdr:row>19</xdr:row>
      <xdr:rowOff>114300</xdr:rowOff>
    </xdr:to>
    <xdr:sp macro="" textlink="">
      <xdr:nvSpPr>
        <xdr:cNvPr id="4" name="TextBox 3">
          <a:extLst>
            <a:ext uri="{FF2B5EF4-FFF2-40B4-BE49-F238E27FC236}">
              <a16:creationId xmlns:a16="http://schemas.microsoft.com/office/drawing/2014/main" xmlns="" id="{4581A298-042A-1A47-BDFF-160B469FF7E5}"/>
            </a:ext>
          </a:extLst>
        </xdr:cNvPr>
        <xdr:cNvSpPr txBox="1"/>
      </xdr:nvSpPr>
      <xdr:spPr>
        <a:xfrm>
          <a:off x="11442700" y="1308100"/>
          <a:ext cx="3441700" cy="53086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80000" tIns="180000" rIns="180000" bIns="180000" rtlCol="0" anchor="t"/>
        <a:lstStyle/>
        <a:p>
          <a:endParaRPr lang="en-US" sz="1200">
            <a:latin typeface="Arial" panose="020B0604020202020204" pitchFamily="34" charset="0"/>
            <a:cs typeface="Arial" panose="020B0604020202020204" pitchFamily="34" charset="0"/>
          </a:endParaRPr>
        </a:p>
        <a:p>
          <a:r>
            <a:rPr lang="en-US" sz="1200">
              <a:latin typeface="Arial" panose="020B0604020202020204" pitchFamily="34" charset="0"/>
              <a:cs typeface="Arial" panose="020B0604020202020204" pitchFamily="34" charset="0"/>
            </a:rPr>
            <a:t>On this sheet we use your click data</a:t>
          </a:r>
          <a:r>
            <a:rPr lang="en-US" sz="1200" baseline="0">
              <a:latin typeface="Arial" panose="020B0604020202020204" pitchFamily="34" charset="0"/>
              <a:cs typeface="Arial" panose="020B0604020202020204" pitchFamily="34" charset="0"/>
            </a:rPr>
            <a:t> to tell you:</a:t>
          </a:r>
        </a:p>
        <a:p>
          <a:endParaRPr lang="en-US" sz="1200" baseline="0">
            <a:latin typeface="Arial" panose="020B0604020202020204" pitchFamily="34" charset="0"/>
            <a:cs typeface="Arial" panose="020B0604020202020204" pitchFamily="34" charset="0"/>
          </a:endParaRPr>
        </a:p>
        <a:p>
          <a:r>
            <a:rPr lang="en-US" sz="1200" baseline="0">
              <a:latin typeface="Arial" panose="020B0604020202020204" pitchFamily="34" charset="0"/>
              <a:cs typeface="Arial" panose="020B0604020202020204" pitchFamily="34" charset="0"/>
            </a:rPr>
            <a:t>- Your most popular links</a:t>
          </a:r>
        </a:p>
        <a:p>
          <a:r>
            <a:rPr lang="en-US" sz="1200" baseline="0">
              <a:latin typeface="Arial" panose="020B0604020202020204" pitchFamily="34" charset="0"/>
              <a:cs typeface="Arial" panose="020B0604020202020204" pitchFamily="34" charset="0"/>
            </a:rPr>
            <a:t>- Your most effective calls to action</a:t>
          </a:r>
          <a:endParaRPr lang="en-US" sz="1200">
            <a:latin typeface="Arial" panose="020B0604020202020204" pitchFamily="34" charset="0"/>
            <a:cs typeface="Arial" panose="020B0604020202020204" pitchFamily="34" charset="0"/>
          </a:endParaRPr>
        </a:p>
        <a:p>
          <a:endParaRPr lang="en-US" sz="1200">
            <a:latin typeface="Arial" panose="020B0604020202020204" pitchFamily="34" charset="0"/>
            <a:cs typeface="Arial" panose="020B0604020202020204" pitchFamily="34" charset="0"/>
          </a:endParaRPr>
        </a:p>
        <a:p>
          <a:r>
            <a:rPr lang="en-US" sz="1200">
              <a:latin typeface="Arial" panose="020B0604020202020204" pitchFamily="34" charset="0"/>
              <a:cs typeface="Arial" panose="020B0604020202020204" pitchFamily="34" charset="0"/>
            </a:rPr>
            <a:t>These</a:t>
          </a:r>
          <a:r>
            <a:rPr lang="en-US" sz="1200" baseline="0">
              <a:latin typeface="Arial" panose="020B0604020202020204" pitchFamily="34" charset="0"/>
              <a:cs typeface="Arial" panose="020B0604020202020204" pitchFamily="34" charset="0"/>
            </a:rPr>
            <a:t> insights can help you identify which content employees are most interested in, and what kind of copy encourages the most clicks.</a:t>
          </a:r>
        </a:p>
        <a:p>
          <a:endParaRPr lang="en-US" sz="1200" baseline="0">
            <a:latin typeface="Arial" panose="020B0604020202020204" pitchFamily="34" charset="0"/>
            <a:cs typeface="Arial" panose="020B0604020202020204" pitchFamily="34" charset="0"/>
          </a:endParaRPr>
        </a:p>
        <a:p>
          <a:r>
            <a:rPr lang="en-US" sz="1200" baseline="0">
              <a:latin typeface="Arial" panose="020B0604020202020204" pitchFamily="34" charset="0"/>
              <a:cs typeface="Arial" panose="020B0604020202020204" pitchFamily="34" charset="0"/>
            </a:rPr>
            <a:t>This is a good starting point for optimizing your email click rates, but there's more to consider. Read our blog on click rates for more guidance:</a:t>
          </a:r>
        </a:p>
        <a:p>
          <a:endParaRPr lang="en-US" sz="1200" baseline="0">
            <a:latin typeface="Arial" panose="020B0604020202020204" pitchFamily="34" charset="0"/>
            <a:cs typeface="Arial" panose="020B0604020202020204" pitchFamily="34" charset="0"/>
          </a:endParaRPr>
        </a:p>
        <a:p>
          <a:r>
            <a:rPr lang="en-US" sz="1200">
              <a:solidFill>
                <a:schemeClr val="accent1"/>
              </a:solidFill>
              <a:latin typeface="Arial" panose="020B0604020202020204" pitchFamily="34" charset="0"/>
              <a:cs typeface="Arial" panose="020B0604020202020204" pitchFamily="34" charset="0"/>
            </a:rPr>
            <a:t>http://blog.bananatag.com/internal-comms/5-steps-that-will-improve-your-internal-email-click-rate</a:t>
          </a:r>
        </a:p>
        <a:p>
          <a:endParaRPr lang="en-US" sz="1200">
            <a:solidFill>
              <a:schemeClr val="accent1"/>
            </a:solidFill>
            <a:latin typeface="Arial" panose="020B0604020202020204" pitchFamily="34" charset="0"/>
            <a:cs typeface="Arial" panose="020B0604020202020204" pitchFamily="34" charset="0"/>
          </a:endParaRPr>
        </a:p>
        <a:p>
          <a:r>
            <a:rPr lang="en-US" sz="1200">
              <a:solidFill>
                <a:sysClr val="windowText" lastClr="000000"/>
              </a:solidFill>
              <a:latin typeface="Arial" panose="020B0604020202020204" pitchFamily="34" charset="0"/>
              <a:cs typeface="Arial" panose="020B0604020202020204" pitchFamily="34" charset="0"/>
            </a:rPr>
            <a:t>That's</a:t>
          </a:r>
          <a:r>
            <a:rPr lang="en-US" sz="1200" baseline="0">
              <a:solidFill>
                <a:sysClr val="windowText" lastClr="000000"/>
              </a:solidFill>
              <a:latin typeface="Arial" panose="020B0604020202020204" pitchFamily="34" charset="0"/>
              <a:cs typeface="Arial" panose="020B0604020202020204" pitchFamily="34" charset="0"/>
            </a:rPr>
            <a:t> the end of the report! Navigate back to other sections and keep adding your data to continue analyzing and optimizing your emails.</a:t>
          </a:r>
          <a:endParaRPr lang="en-US" sz="1200">
            <a:solidFill>
              <a:sysClr val="windowText" lastClr="000000"/>
            </a:solidFill>
            <a:latin typeface="Arial" panose="020B0604020202020204" pitchFamily="34" charset="0"/>
            <a:cs typeface="Arial" panose="020B0604020202020204" pitchFamily="34" charset="0"/>
          </a:endParaRPr>
        </a:p>
      </xdr:txBody>
    </xdr:sp>
    <xdr:clientData/>
  </xdr:twoCellAnchor>
  <xdr:twoCellAnchor editAs="oneCell">
    <xdr:from>
      <xdr:col>11</xdr:col>
      <xdr:colOff>571500</xdr:colOff>
      <xdr:row>0</xdr:row>
      <xdr:rowOff>152400</xdr:rowOff>
    </xdr:from>
    <xdr:to>
      <xdr:col>13</xdr:col>
      <xdr:colOff>508000</xdr:colOff>
      <xdr:row>0</xdr:row>
      <xdr:rowOff>501481</xdr:rowOff>
    </xdr:to>
    <xdr:pic>
      <xdr:nvPicPr>
        <xdr:cNvPr id="5" name="Picture 4">
          <a:extLst>
            <a:ext uri="{FF2B5EF4-FFF2-40B4-BE49-F238E27FC236}">
              <a16:creationId xmlns:a16="http://schemas.microsoft.com/office/drawing/2014/main" xmlns="" id="{845F84B4-1BC5-1249-B019-66353F5EA602}"/>
            </a:ext>
          </a:extLst>
        </xdr:cNvPr>
        <xdr:cNvPicPr>
          <a:picLocks noChangeAspect="1"/>
        </xdr:cNvPicPr>
      </xdr:nvPicPr>
      <xdr:blipFill>
        <a:blip xmlns:r="http://schemas.openxmlformats.org/officeDocument/2006/relationships" r:embed="rId1">
          <a:biLevel thresh="50000"/>
        </a:blip>
        <a:stretch>
          <a:fillRect/>
        </a:stretch>
      </xdr:blipFill>
      <xdr:spPr>
        <a:xfrm>
          <a:off x="12420600" y="152400"/>
          <a:ext cx="1739900" cy="34908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showGridLines="0" workbookViewId="0">
      <selection activeCell="F31" sqref="F31"/>
    </sheetView>
  </sheetViews>
  <sheetFormatPr baseColWidth="10" defaultColWidth="10.83203125" defaultRowHeight="16" x14ac:dyDescent="0.2"/>
  <cols>
    <col min="1" max="1" width="3.33203125" style="3" customWidth="1"/>
    <col min="2" max="2" width="16" style="3" bestFit="1" customWidth="1"/>
    <col min="3" max="16384" width="10.83203125" style="3"/>
  </cols>
  <sheetData>
    <row r="1" spans="1:17" ht="50" customHeight="1" x14ac:dyDescent="0.2">
      <c r="A1" s="71"/>
      <c r="B1" s="71" t="s">
        <v>82</v>
      </c>
      <c r="C1" s="54"/>
      <c r="D1" s="53"/>
      <c r="E1" s="53"/>
      <c r="F1" s="53"/>
      <c r="G1" s="53"/>
      <c r="H1" s="53"/>
      <c r="I1" s="53"/>
      <c r="J1" s="53"/>
      <c r="K1" s="53"/>
      <c r="L1" s="53"/>
      <c r="M1" s="53"/>
      <c r="N1" s="53"/>
      <c r="O1" s="53"/>
      <c r="P1" s="53"/>
      <c r="Q1" s="53"/>
    </row>
    <row r="3" spans="1:17" ht="20" customHeight="1" x14ac:dyDescent="0.2">
      <c r="O3" s="143" t="s">
        <v>99</v>
      </c>
      <c r="P3" s="144"/>
      <c r="Q3" s="145"/>
    </row>
    <row r="4" spans="1:17" ht="18" customHeight="1" x14ac:dyDescent="0.2">
      <c r="O4" s="146"/>
      <c r="P4" s="147"/>
      <c r="Q4" s="148"/>
    </row>
    <row r="9" spans="1:17" ht="18" x14ac:dyDescent="0.2">
      <c r="B9" s="2"/>
    </row>
    <row r="10" spans="1:17" ht="18" x14ac:dyDescent="0.2">
      <c r="B10" s="2"/>
    </row>
    <row r="11" spans="1:17" ht="18" x14ac:dyDescent="0.2">
      <c r="B11" s="2"/>
    </row>
    <row r="12" spans="1:17" ht="18" x14ac:dyDescent="0.2">
      <c r="B12" s="2"/>
    </row>
  </sheetData>
  <mergeCells count="1">
    <mergeCell ref="O3:Q4"/>
  </mergeCells>
  <hyperlinks>
    <hyperlink ref="O3:Q4" location="'Email Data Input'!A1" display="Input your email data &gt;&gt;"/>
  </hyperlinks>
  <pageMargins left="0.7" right="0.7" top="0.75" bottom="0.75" header="0.3" footer="0.3"/>
  <pageSetup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sheetPr>
  <dimension ref="A1:BO521"/>
  <sheetViews>
    <sheetView showGridLines="0" tabSelected="1" topLeftCell="A12" workbookViewId="0">
      <selection activeCell="R31" sqref="R31"/>
    </sheetView>
  </sheetViews>
  <sheetFormatPr baseColWidth="10" defaultColWidth="10.83203125" defaultRowHeight="16" x14ac:dyDescent="0.2"/>
  <cols>
    <col min="1" max="1" width="3.33203125" style="3" customWidth="1"/>
    <col min="2" max="2" width="21.5" style="3" customWidth="1"/>
    <col min="3" max="3" width="18.33203125" style="3" bestFit="1" customWidth="1"/>
    <col min="4" max="4" width="8.83203125" style="3" bestFit="1" customWidth="1"/>
    <col min="5" max="5" width="9.83203125" style="3" bestFit="1" customWidth="1"/>
    <col min="6" max="6" width="11" style="3" customWidth="1"/>
    <col min="7" max="7" width="11.1640625" style="3" customWidth="1"/>
    <col min="8" max="9" width="5.6640625" style="3" bestFit="1" customWidth="1"/>
    <col min="10" max="10" width="10.6640625" style="3" bestFit="1" customWidth="1"/>
    <col min="11" max="11" width="10.83203125" style="3"/>
    <col min="12" max="12" width="11.5" style="3" bestFit="1" customWidth="1"/>
    <col min="13" max="13" width="11.6640625" style="3" bestFit="1" customWidth="1"/>
    <col min="14" max="14" width="10.5" style="3" bestFit="1" customWidth="1"/>
    <col min="15" max="15" width="10.6640625" style="3" bestFit="1" customWidth="1"/>
    <col min="16" max="16" width="9.83203125" style="3" customWidth="1"/>
    <col min="17" max="17" width="11.5" style="3" customWidth="1"/>
    <col min="18" max="18" width="9.83203125" style="136" customWidth="1"/>
    <col min="19" max="19" width="10.5" style="136" customWidth="1"/>
    <col min="20" max="20" width="6.83203125" style="3" customWidth="1"/>
    <col min="21" max="21" width="7.33203125" style="3" bestFit="1" customWidth="1"/>
    <col min="22" max="22" width="7.83203125" style="3" bestFit="1" customWidth="1"/>
    <col min="23" max="23" width="13.83203125" style="3" bestFit="1" customWidth="1"/>
    <col min="24" max="24" width="6" style="3" customWidth="1"/>
    <col min="25" max="25" width="11.83203125" style="3" bestFit="1" customWidth="1"/>
    <col min="26" max="29" width="3.6640625" style="3" bestFit="1" customWidth="1"/>
    <col min="30" max="30" width="4.5" style="3" bestFit="1" customWidth="1"/>
    <col min="31" max="32" width="3.6640625" style="3" bestFit="1" customWidth="1"/>
    <col min="33" max="33" width="3.83203125" style="3" bestFit="1" customWidth="1"/>
    <col min="34" max="37" width="4.5" style="3" bestFit="1" customWidth="1"/>
    <col min="38" max="38" width="5.33203125" style="3" customWidth="1"/>
    <col min="39" max="39" width="12.83203125" style="3" bestFit="1" customWidth="1"/>
    <col min="40" max="41" width="8.1640625" style="3" bestFit="1" customWidth="1"/>
    <col min="42" max="43" width="10.83203125" style="3"/>
    <col min="44" max="44" width="7" style="124" bestFit="1" customWidth="1"/>
    <col min="45" max="45" width="7.6640625" style="124" bestFit="1" customWidth="1"/>
    <col min="46" max="46" width="13.33203125" style="124" bestFit="1" customWidth="1"/>
    <col min="47" max="47" width="8.1640625" style="124" bestFit="1" customWidth="1"/>
    <col min="48" max="48" width="7.83203125" style="124" bestFit="1" customWidth="1"/>
    <col min="49" max="49" width="17.6640625" style="204" bestFit="1" customWidth="1"/>
    <col min="50" max="50" width="11.5" style="204" bestFit="1" customWidth="1"/>
    <col min="51" max="52" width="6.1640625" style="204" bestFit="1" customWidth="1"/>
    <col min="53" max="53" width="5.33203125" style="204" bestFit="1" customWidth="1"/>
    <col min="54" max="57" width="10.83203125" style="204"/>
    <col min="58" max="58" width="10.83203125" style="204" customWidth="1"/>
    <col min="59" max="64" width="10.83203125" style="204"/>
    <col min="65" max="67" width="10.83203125" style="124"/>
    <col min="68" max="16384" width="10.83203125" style="3"/>
  </cols>
  <sheetData>
    <row r="1" spans="1:17" ht="50" customHeight="1" x14ac:dyDescent="0.2">
      <c r="A1" s="71"/>
      <c r="B1" s="71" t="s">
        <v>107</v>
      </c>
      <c r="C1" s="54"/>
      <c r="D1" s="53"/>
      <c r="E1" s="53"/>
      <c r="F1" s="53"/>
      <c r="G1" s="53"/>
      <c r="H1" s="53"/>
      <c r="I1" s="53"/>
      <c r="J1" s="53"/>
      <c r="K1" s="53"/>
      <c r="L1" s="53"/>
      <c r="M1" s="53"/>
      <c r="N1" s="53"/>
      <c r="O1" s="53"/>
      <c r="P1" s="53"/>
      <c r="Q1" s="53"/>
    </row>
    <row r="2" spans="1:17" ht="18" customHeight="1" x14ac:dyDescent="0.2"/>
    <row r="3" spans="1:17" ht="18" customHeight="1" x14ac:dyDescent="0.2">
      <c r="O3" s="149" t="s">
        <v>83</v>
      </c>
      <c r="P3" s="150"/>
      <c r="Q3" s="151"/>
    </row>
    <row r="4" spans="1:17" ht="18" customHeight="1" x14ac:dyDescent="0.2">
      <c r="O4" s="152"/>
      <c r="P4" s="153"/>
      <c r="Q4" s="154"/>
    </row>
    <row r="5" spans="1:17" ht="18" customHeight="1" x14ac:dyDescent="0.2"/>
    <row r="6" spans="1:17" ht="18" customHeight="1" x14ac:dyDescent="0.2"/>
    <row r="7" spans="1:17" ht="18" customHeight="1" x14ac:dyDescent="0.2"/>
    <row r="8" spans="1:17" ht="18" customHeight="1" x14ac:dyDescent="0.2"/>
    <row r="9" spans="1:17" ht="18" customHeight="1" x14ac:dyDescent="0.2">
      <c r="O9" s="140"/>
    </row>
    <row r="10" spans="1:17" ht="18" customHeight="1" x14ac:dyDescent="0.2">
      <c r="O10" s="140"/>
    </row>
    <row r="11" spans="1:17" ht="18" customHeight="1" x14ac:dyDescent="0.2">
      <c r="O11" s="140"/>
    </row>
    <row r="12" spans="1:17" ht="18" customHeight="1" x14ac:dyDescent="0.2">
      <c r="O12" s="140"/>
    </row>
    <row r="13" spans="1:17" ht="18" customHeight="1" x14ac:dyDescent="0.2">
      <c r="O13" s="140"/>
    </row>
    <row r="14" spans="1:17" ht="18" customHeight="1" x14ac:dyDescent="0.2">
      <c r="O14" s="140"/>
    </row>
    <row r="15" spans="1:17" ht="18" customHeight="1" x14ac:dyDescent="0.2"/>
    <row r="16" spans="1:17" ht="18" customHeight="1" x14ac:dyDescent="0.2"/>
    <row r="17" spans="2:67" ht="18" customHeight="1" x14ac:dyDescent="0.2">
      <c r="AV17" s="142"/>
    </row>
    <row r="18" spans="2:67" ht="18" customHeight="1" x14ac:dyDescent="0.2"/>
    <row r="19" spans="2:67" ht="18" customHeight="1" x14ac:dyDescent="0.2"/>
    <row r="20" spans="2:67" ht="18" customHeight="1" x14ac:dyDescent="0.2"/>
    <row r="21" spans="2:67" ht="22" customHeight="1" x14ac:dyDescent="0.2">
      <c r="O21" s="158" t="s">
        <v>148</v>
      </c>
      <c r="P21" s="158"/>
      <c r="Q21" s="158"/>
    </row>
    <row r="22" spans="2:67" ht="24" customHeight="1" x14ac:dyDescent="0.2">
      <c r="O22" s="155">
        <v>100</v>
      </c>
      <c r="P22" s="156"/>
      <c r="Q22" s="157"/>
      <c r="AY22" s="205"/>
      <c r="AZ22" s="205"/>
      <c r="BA22" s="205"/>
      <c r="BB22" s="205"/>
      <c r="BC22" s="205"/>
      <c r="BD22" s="205"/>
      <c r="BE22" s="205"/>
      <c r="BF22" s="205"/>
      <c r="BG22" s="205"/>
      <c r="BH22" s="205"/>
      <c r="BI22" s="205"/>
      <c r="BJ22" s="205"/>
    </row>
    <row r="23" spans="2:67" ht="18" customHeight="1" x14ac:dyDescent="0.2"/>
    <row r="24" spans="2:67" x14ac:dyDescent="0.2">
      <c r="AS24" s="125"/>
      <c r="AT24" s="125"/>
      <c r="AU24" s="125"/>
      <c r="AV24" s="125"/>
      <c r="AW24" s="206"/>
      <c r="AY24" s="205"/>
      <c r="AZ24" s="205"/>
      <c r="BA24" s="205"/>
      <c r="BB24" s="205"/>
      <c r="BC24" s="205"/>
      <c r="BD24" s="205"/>
      <c r="BE24" s="205"/>
      <c r="BF24" s="205"/>
      <c r="BG24" s="205"/>
      <c r="BH24" s="205"/>
      <c r="BI24" s="205"/>
      <c r="BJ24" s="205"/>
    </row>
    <row r="25" spans="2:67" x14ac:dyDescent="0.2">
      <c r="B25" s="85" t="s">
        <v>102</v>
      </c>
      <c r="C25" s="85" t="s">
        <v>14</v>
      </c>
      <c r="D25" s="85" t="s">
        <v>103</v>
      </c>
      <c r="E25" s="85" t="s">
        <v>104</v>
      </c>
      <c r="F25" s="85" t="s">
        <v>149</v>
      </c>
      <c r="G25" s="85" t="s">
        <v>150</v>
      </c>
      <c r="H25" s="85" t="s">
        <v>15</v>
      </c>
      <c r="I25" s="85" t="s">
        <v>16</v>
      </c>
      <c r="J25" s="85" t="s">
        <v>17</v>
      </c>
      <c r="K25" s="85" t="s">
        <v>18</v>
      </c>
      <c r="L25" s="85" t="s">
        <v>19</v>
      </c>
      <c r="M25" s="85" t="s">
        <v>20</v>
      </c>
      <c r="N25" s="85" t="s">
        <v>21</v>
      </c>
      <c r="O25" s="85" t="s">
        <v>22</v>
      </c>
      <c r="P25" s="85" t="s">
        <v>23</v>
      </c>
      <c r="Q25" s="85" t="s">
        <v>147</v>
      </c>
      <c r="R25" s="137" t="s">
        <v>105</v>
      </c>
      <c r="S25" s="137" t="s">
        <v>106</v>
      </c>
      <c r="AR25" s="126" t="s">
        <v>11</v>
      </c>
      <c r="AS25" s="126" t="s">
        <v>12</v>
      </c>
      <c r="AT25" s="126" t="s">
        <v>13</v>
      </c>
      <c r="AU25" s="126" t="s">
        <v>23</v>
      </c>
      <c r="AV25" s="126" t="s">
        <v>1</v>
      </c>
      <c r="AW25" s="205"/>
      <c r="AX25" s="207"/>
      <c r="AY25" s="208">
        <v>42736</v>
      </c>
      <c r="AZ25" s="208">
        <v>42767</v>
      </c>
      <c r="BA25" s="208">
        <v>42795</v>
      </c>
      <c r="BB25" s="208">
        <v>42826</v>
      </c>
      <c r="BC25" s="208">
        <v>42856</v>
      </c>
      <c r="BD25" s="208">
        <v>42887</v>
      </c>
      <c r="BE25" s="208">
        <v>42917</v>
      </c>
      <c r="BF25" s="208">
        <v>42948</v>
      </c>
      <c r="BG25" s="208">
        <v>42979</v>
      </c>
      <c r="BH25" s="208">
        <v>43009</v>
      </c>
      <c r="BI25" s="208">
        <v>43040</v>
      </c>
      <c r="BJ25" s="208">
        <v>43070</v>
      </c>
      <c r="BK25" s="209" t="s">
        <v>108</v>
      </c>
      <c r="BM25" s="128" t="s">
        <v>47</v>
      </c>
      <c r="BN25" s="129" t="s">
        <v>1</v>
      </c>
      <c r="BO25" s="129" t="s">
        <v>2</v>
      </c>
    </row>
    <row r="26" spans="2:67" x14ac:dyDescent="0.2">
      <c r="B26" s="86" t="s">
        <v>151</v>
      </c>
      <c r="C26" s="86" t="s">
        <v>152</v>
      </c>
      <c r="D26" s="87">
        <v>42736</v>
      </c>
      <c r="E26" s="88">
        <v>0.60236111111111112</v>
      </c>
      <c r="F26" s="86">
        <v>70</v>
      </c>
      <c r="G26" s="86">
        <v>20</v>
      </c>
      <c r="H26" s="86">
        <v>75</v>
      </c>
      <c r="I26" s="86">
        <v>25</v>
      </c>
      <c r="J26" s="86">
        <v>20</v>
      </c>
      <c r="K26" s="86">
        <v>4</v>
      </c>
      <c r="L26" s="86">
        <v>60</v>
      </c>
      <c r="M26" s="86">
        <v>20</v>
      </c>
      <c r="N26" s="86">
        <v>15</v>
      </c>
      <c r="O26" s="86">
        <v>5</v>
      </c>
      <c r="P26" s="86" t="s">
        <v>153</v>
      </c>
      <c r="Q26" s="89">
        <v>0</v>
      </c>
      <c r="R26" s="138"/>
      <c r="S26" s="138"/>
      <c r="AR26" s="130">
        <f>IF(D26="","",WEEKDAY(D26,"2"))</f>
        <v>7</v>
      </c>
      <c r="AS26" s="130">
        <f>IF(E26="","",HOUR(E26))</f>
        <v>14</v>
      </c>
      <c r="AT26" s="130">
        <f>IF(B26="","",LEN(B26))</f>
        <v>27</v>
      </c>
      <c r="AU26" s="139">
        <f>IF(ISBLANK(Q26)=TRUE,"",IF(AND(Q26=0,$O$22=0),"",IF(AND(Q26=0,$O$22&gt;0),$O$22,Q26)))</f>
        <v>100</v>
      </c>
      <c r="AV26" s="141">
        <f>IF(ISBLANK(Q26),"",F26/AU26*100)</f>
        <v>70</v>
      </c>
      <c r="AW26" s="205"/>
      <c r="AX26" s="210" t="s">
        <v>38</v>
      </c>
      <c r="AY26" s="205">
        <f>IF(SUMPRODUCT(--(MONTH($D$26:$D$508)=MONTH(AY$25)),--(ISNUMBER($AU$26:$AU$508)=TRUE),$F$26:$F$508)=0,NA(),SUMPRODUCT(--(MONTH($D$26:$D$508)=MONTH(AY$25)),--(ISNUMBER($AU$26:$AU$508)=TRUE),$F$26:$F$508))</f>
        <v>337</v>
      </c>
      <c r="AZ26" s="205">
        <f t="shared" ref="AZ26:BJ26" si="0">IF(SUMPRODUCT(--(MONTH($D$26:$D$508)=MONTH(AZ$25)),--(ISNUMBER($AU$26:$AU$508)=TRUE),$F$26:$F$508)=0,NA(),SUMPRODUCT(--(MONTH($D$26:$D$508)=MONTH(AZ$25)),--(ISNUMBER($AU$26:$AU$508)=TRUE),$F$26:$F$508))</f>
        <v>1306</v>
      </c>
      <c r="BA26" s="205">
        <f t="shared" si="0"/>
        <v>418</v>
      </c>
      <c r="BB26" s="205">
        <f t="shared" si="0"/>
        <v>268</v>
      </c>
      <c r="BC26" s="205">
        <f t="shared" si="0"/>
        <v>868</v>
      </c>
      <c r="BD26" s="205">
        <f t="shared" si="0"/>
        <v>197</v>
      </c>
      <c r="BE26" s="205">
        <f t="shared" si="0"/>
        <v>506</v>
      </c>
      <c r="BF26" s="205">
        <f t="shared" si="0"/>
        <v>511</v>
      </c>
      <c r="BG26" s="205" t="e">
        <f t="shared" si="0"/>
        <v>#N/A</v>
      </c>
      <c r="BH26" s="205" t="e">
        <f t="shared" si="0"/>
        <v>#N/A</v>
      </c>
      <c r="BI26" s="205" t="e">
        <f t="shared" si="0"/>
        <v>#N/A</v>
      </c>
      <c r="BJ26" s="205" t="e">
        <f t="shared" si="0"/>
        <v>#N/A</v>
      </c>
      <c r="BK26" s="211">
        <f>(INDEX(AY26:BJ26,,LOOKUP(2,1 / (AY26:BJ26 &lt;&gt; ""),COLUMN(A26:BJ26)))-INDEX(AY26:BJ26,,LOOKUP(2,1 / (AY26:BJ26 &lt;&gt; ""),COLUMN(A26:BJ26))-1))/INDEX(AY26:BJ26,,LOOKUP(2,1 / (AY26:BJ26 &lt;&gt; ""),COLUMN(A26:BJ26))-1)</f>
        <v>9.881422924901186E-3</v>
      </c>
      <c r="BM26" s="131" t="s">
        <v>53</v>
      </c>
      <c r="BN26" s="132">
        <v>1</v>
      </c>
      <c r="BO26" s="132">
        <v>0.38</v>
      </c>
    </row>
    <row r="27" spans="2:67" x14ac:dyDescent="0.2">
      <c r="B27" s="86" t="s">
        <v>154</v>
      </c>
      <c r="C27" s="86" t="s">
        <v>152</v>
      </c>
      <c r="D27" s="87">
        <v>42736</v>
      </c>
      <c r="E27" s="88">
        <v>0.48401620370370368</v>
      </c>
      <c r="F27" s="86">
        <v>65</v>
      </c>
      <c r="G27" s="86">
        <v>25</v>
      </c>
      <c r="H27" s="86">
        <v>70</v>
      </c>
      <c r="I27" s="86">
        <v>30</v>
      </c>
      <c r="J27" s="86">
        <v>15</v>
      </c>
      <c r="K27" s="86">
        <v>1</v>
      </c>
      <c r="L27" s="86">
        <v>49</v>
      </c>
      <c r="M27" s="86">
        <v>24</v>
      </c>
      <c r="N27" s="86">
        <v>21</v>
      </c>
      <c r="O27" s="86">
        <v>6</v>
      </c>
      <c r="P27" s="86" t="s">
        <v>153</v>
      </c>
      <c r="Q27" s="89">
        <v>0</v>
      </c>
      <c r="R27" s="138"/>
      <c r="S27" s="138"/>
      <c r="AR27" s="130">
        <f t="shared" ref="AR27:AR90" si="1">IF(D27="","",WEEKDAY(D27,"2"))</f>
        <v>7</v>
      </c>
      <c r="AS27" s="130">
        <f t="shared" ref="AS27:AS90" si="2">IF(E27="","",HOUR(E27))</f>
        <v>11</v>
      </c>
      <c r="AT27" s="130">
        <f t="shared" ref="AT27:AT90" si="3">IF(B27="","",LEN(B27))</f>
        <v>32</v>
      </c>
      <c r="AU27" s="139">
        <f t="shared" ref="AU26:AU89" si="4">IF(ISBLANK(Q27)=TRUE,"",IF(AND(Q27=0,$O$22=0),"",IF(AND(Q27=0,$O$22&gt;0),$O$22,Q27)))</f>
        <v>100</v>
      </c>
      <c r="AV27" s="141">
        <f t="shared" ref="AV27:AV90" si="5">IF(ISBLANK(Q27),"",F27/AU27*100)</f>
        <v>65</v>
      </c>
      <c r="AW27" s="205"/>
      <c r="AX27" s="210" t="s">
        <v>39</v>
      </c>
      <c r="AY27" s="205">
        <f>IF(SUMPRODUCT(--(MONTH($D$26:$D$508)=MONTH(AY$25)),--(ISNUMBER($AU$26:$AU$508)=TRUE),$G$26:$G$508)=0,NA(),SUMPRODUCT(--(MONTH($D$26:$D$508)=MONTH(AY$25)),--(ISNUMBER($AU$26:$AU$508)=TRUE),$G$26:$G$508))</f>
        <v>120</v>
      </c>
      <c r="AZ27" s="205">
        <f t="shared" ref="AZ27:BJ27" si="6">IF(SUMPRODUCT(--(MONTH($D$26:$D$508)=MONTH(AZ$25)),--(ISNUMBER($AU$26:$AU$508)=TRUE),$G$26:$G$508)=0,NA(),SUMPRODUCT(--(MONTH($D$26:$D$508)=MONTH(AZ$25)),--(ISNUMBER($AU$26:$AU$508)=TRUE),$G$26:$G$508))</f>
        <v>213</v>
      </c>
      <c r="BA27" s="205">
        <f t="shared" si="6"/>
        <v>106</v>
      </c>
      <c r="BB27" s="205">
        <f t="shared" si="6"/>
        <v>74</v>
      </c>
      <c r="BC27" s="205">
        <f t="shared" si="6"/>
        <v>258</v>
      </c>
      <c r="BD27" s="205">
        <f t="shared" si="6"/>
        <v>50</v>
      </c>
      <c r="BE27" s="205">
        <f t="shared" si="6"/>
        <v>149</v>
      </c>
      <c r="BF27" s="205">
        <f t="shared" si="6"/>
        <v>113</v>
      </c>
      <c r="BG27" s="205" t="e">
        <f t="shared" si="6"/>
        <v>#N/A</v>
      </c>
      <c r="BH27" s="205" t="e">
        <f t="shared" si="6"/>
        <v>#N/A</v>
      </c>
      <c r="BI27" s="205" t="e">
        <f t="shared" si="6"/>
        <v>#N/A</v>
      </c>
      <c r="BJ27" s="205" t="e">
        <f t="shared" si="6"/>
        <v>#N/A</v>
      </c>
      <c r="BK27" s="211">
        <f t="shared" ref="BK27:BK37" si="7">(INDEX(AY27:BJ27,,LOOKUP(2,1 / (AY27:BJ27 &lt;&gt; ""),COLUMN(A27:BJ27)))-INDEX(AY27:BJ27,,LOOKUP(2,1 / (AY27:BJ27 &lt;&gt; ""),COLUMN(A27:BJ27))-1))/INDEX(AY27:BJ27,,LOOKUP(2,1 / (AY27:BJ27 &lt;&gt; ""),COLUMN(A27:BJ27))-1)</f>
        <v>-0.24161073825503357</v>
      </c>
      <c r="BM27" s="131" t="s">
        <v>48</v>
      </c>
      <c r="BN27" s="132">
        <v>0.99</v>
      </c>
      <c r="BO27" s="132">
        <v>0.1</v>
      </c>
    </row>
    <row r="28" spans="2:67" x14ac:dyDescent="0.2">
      <c r="B28" s="86" t="s">
        <v>155</v>
      </c>
      <c r="C28" s="86" t="s">
        <v>152</v>
      </c>
      <c r="D28" s="87">
        <v>42768</v>
      </c>
      <c r="E28" s="88">
        <v>0.59717592592592594</v>
      </c>
      <c r="F28" s="86">
        <v>80</v>
      </c>
      <c r="G28" s="86">
        <v>18</v>
      </c>
      <c r="H28" s="86">
        <v>85</v>
      </c>
      <c r="I28" s="86">
        <v>23</v>
      </c>
      <c r="J28" s="86">
        <v>25</v>
      </c>
      <c r="K28" s="86">
        <v>1</v>
      </c>
      <c r="L28" s="86">
        <v>59</v>
      </c>
      <c r="M28" s="86">
        <v>18</v>
      </c>
      <c r="N28" s="86">
        <v>26</v>
      </c>
      <c r="O28" s="86">
        <v>5</v>
      </c>
      <c r="P28" s="86" t="s">
        <v>153</v>
      </c>
      <c r="Q28" s="89">
        <v>0</v>
      </c>
      <c r="R28" s="138"/>
      <c r="S28" s="138"/>
      <c r="AR28" s="130">
        <f t="shared" si="1"/>
        <v>4</v>
      </c>
      <c r="AS28" s="130">
        <f t="shared" si="2"/>
        <v>14</v>
      </c>
      <c r="AT28" s="130">
        <f t="shared" si="3"/>
        <v>27</v>
      </c>
      <c r="AU28" s="139">
        <f>IF(ISBLANK(Q28)=TRUE,"",IF(AND(Q28=0,$O$22=0),"",IF(AND(Q28=0,$O$22&gt;0),$O$22,Q28)))</f>
        <v>100</v>
      </c>
      <c r="AV28" s="141">
        <f t="shared" si="5"/>
        <v>80</v>
      </c>
      <c r="AW28" s="205"/>
      <c r="AX28" s="210" t="s">
        <v>15</v>
      </c>
      <c r="AY28" s="205">
        <f>IF(SUMPRODUCT(--(MONTH($D$26:$D$508)=MONTH(AY$25)),--(ISNUMBER($AU$26:$AU$508)=TRUE),$H$26:$H$508)=0,NA(),SUMPRODUCT(--(MONTH($D$26:$D$508)=MONTH(AY$25)),--(ISNUMBER($AU$26:$AU$508)=TRUE),$H$26:$H$508))</f>
        <v>362</v>
      </c>
      <c r="AZ28" s="205">
        <f t="shared" ref="AZ28:BJ28" si="8">IF(SUMPRODUCT(--(MONTH($D$26:$D$508)=MONTH(AZ$25)),--(ISNUMBER($AU$26:$AU$508)=TRUE),$H$26:$H$508)=0,NA(),SUMPRODUCT(--(MONTH($D$26:$D$508)=MONTH(AZ$25)),--(ISNUMBER($AU$26:$AU$508)=TRUE),$H$26:$H$508))</f>
        <v>1340</v>
      </c>
      <c r="BA28" s="205">
        <f t="shared" si="8"/>
        <v>461</v>
      </c>
      <c r="BB28" s="205">
        <f t="shared" si="8"/>
        <v>305</v>
      </c>
      <c r="BC28" s="205">
        <f t="shared" si="8"/>
        <v>936</v>
      </c>
      <c r="BD28" s="205">
        <f t="shared" si="8"/>
        <v>251</v>
      </c>
      <c r="BE28" s="205">
        <f t="shared" si="8"/>
        <v>674</v>
      </c>
      <c r="BF28" s="205">
        <f t="shared" si="8"/>
        <v>526</v>
      </c>
      <c r="BG28" s="205" t="e">
        <f t="shared" si="8"/>
        <v>#N/A</v>
      </c>
      <c r="BH28" s="205" t="e">
        <f t="shared" si="8"/>
        <v>#N/A</v>
      </c>
      <c r="BI28" s="205" t="e">
        <f t="shared" si="8"/>
        <v>#N/A</v>
      </c>
      <c r="BJ28" s="205" t="e">
        <f t="shared" si="8"/>
        <v>#N/A</v>
      </c>
      <c r="BK28" s="211">
        <f t="shared" si="7"/>
        <v>-0.21958456973293769</v>
      </c>
      <c r="BM28" s="131" t="s">
        <v>55</v>
      </c>
      <c r="BN28" s="132">
        <v>0.93</v>
      </c>
      <c r="BO28" s="132">
        <v>0.1</v>
      </c>
    </row>
    <row r="29" spans="2:67" x14ac:dyDescent="0.2">
      <c r="B29" s="86" t="s">
        <v>156</v>
      </c>
      <c r="C29" s="86" t="s">
        <v>152</v>
      </c>
      <c r="D29" s="87">
        <v>42768</v>
      </c>
      <c r="E29" s="88">
        <v>0.59605324074074073</v>
      </c>
      <c r="F29" s="86">
        <v>73</v>
      </c>
      <c r="G29" s="86">
        <v>15</v>
      </c>
      <c r="H29" s="86">
        <v>78</v>
      </c>
      <c r="I29" s="86">
        <v>20</v>
      </c>
      <c r="J29" s="86">
        <v>21</v>
      </c>
      <c r="K29" s="86">
        <v>3</v>
      </c>
      <c r="L29" s="86">
        <v>58</v>
      </c>
      <c r="M29" s="86">
        <v>16</v>
      </c>
      <c r="N29" s="86">
        <v>20</v>
      </c>
      <c r="O29" s="86">
        <v>4</v>
      </c>
      <c r="P29" s="86" t="s">
        <v>153</v>
      </c>
      <c r="Q29" s="89">
        <v>0</v>
      </c>
      <c r="R29" s="138"/>
      <c r="S29" s="138"/>
      <c r="AR29" s="130">
        <f t="shared" si="1"/>
        <v>4</v>
      </c>
      <c r="AS29" s="130">
        <f t="shared" si="2"/>
        <v>14</v>
      </c>
      <c r="AT29" s="130">
        <f t="shared" si="3"/>
        <v>33</v>
      </c>
      <c r="AU29" s="139">
        <f t="shared" si="4"/>
        <v>100</v>
      </c>
      <c r="AV29" s="141">
        <f t="shared" si="5"/>
        <v>73</v>
      </c>
      <c r="AW29" s="205"/>
      <c r="AX29" s="210" t="s">
        <v>16</v>
      </c>
      <c r="AY29" s="205">
        <f>IF(SUMPRODUCT(--(MONTH($D$26:$D$508)=MONTH(AY$25)),--(ISNUMBER($AU$26:$AU$508)=TRUE),$I$26:$I$508)=0,NA(),SUMPRODUCT(--(MONTH($D$26:$D$508)=MONTH(AY$25)),--(ISNUMBER($AU$26:$AU$508)=TRUE),$I$26:$I$508))</f>
        <v>145</v>
      </c>
      <c r="AZ29" s="205">
        <f t="shared" ref="AZ29:BJ29" si="9">IF(SUMPRODUCT(--(MONTH($D$26:$D$508)=MONTH(AZ$25)),--(ISNUMBER($AU$26:$AU$508)=TRUE),$I$26:$I$508)=0,NA(),SUMPRODUCT(--(MONTH($D$26:$D$508)=MONTH(AZ$25)),--(ISNUMBER($AU$26:$AU$508)=TRUE),$I$26:$I$508))</f>
        <v>346</v>
      </c>
      <c r="BA29" s="205">
        <f t="shared" si="9"/>
        <v>179</v>
      </c>
      <c r="BB29" s="205">
        <f t="shared" si="9"/>
        <v>129</v>
      </c>
      <c r="BC29" s="205">
        <f t="shared" si="9"/>
        <v>455</v>
      </c>
      <c r="BD29" s="205">
        <f t="shared" si="9"/>
        <v>88</v>
      </c>
      <c r="BE29" s="205">
        <f t="shared" si="9"/>
        <v>280</v>
      </c>
      <c r="BF29" s="205">
        <f t="shared" si="9"/>
        <v>205</v>
      </c>
      <c r="BG29" s="205" t="e">
        <f t="shared" si="9"/>
        <v>#N/A</v>
      </c>
      <c r="BH29" s="205" t="e">
        <f t="shared" si="9"/>
        <v>#N/A</v>
      </c>
      <c r="BI29" s="205" t="e">
        <f t="shared" si="9"/>
        <v>#N/A</v>
      </c>
      <c r="BJ29" s="205" t="e">
        <f t="shared" si="9"/>
        <v>#N/A</v>
      </c>
      <c r="BK29" s="211">
        <f t="shared" si="7"/>
        <v>-0.26785714285714285</v>
      </c>
      <c r="BM29" s="131" t="s">
        <v>49</v>
      </c>
      <c r="BN29" s="132">
        <v>0.92</v>
      </c>
      <c r="BO29" s="132">
        <v>0.08</v>
      </c>
    </row>
    <row r="30" spans="2:67" x14ac:dyDescent="0.2">
      <c r="B30" s="86" t="s">
        <v>156</v>
      </c>
      <c r="C30" s="86" t="s">
        <v>152</v>
      </c>
      <c r="D30" s="87">
        <v>42769</v>
      </c>
      <c r="E30" s="88">
        <v>0.63771990740740747</v>
      </c>
      <c r="F30" s="86">
        <v>73</v>
      </c>
      <c r="G30" s="86">
        <v>15</v>
      </c>
      <c r="H30" s="86">
        <v>78</v>
      </c>
      <c r="I30" s="86">
        <v>20</v>
      </c>
      <c r="J30" s="86">
        <v>21</v>
      </c>
      <c r="K30" s="86">
        <v>3</v>
      </c>
      <c r="L30" s="86">
        <v>58</v>
      </c>
      <c r="M30" s="86">
        <v>16</v>
      </c>
      <c r="N30" s="86">
        <v>20</v>
      </c>
      <c r="O30" s="86">
        <v>4</v>
      </c>
      <c r="P30" s="86" t="s">
        <v>153</v>
      </c>
      <c r="Q30" s="89">
        <v>0</v>
      </c>
      <c r="R30" s="138"/>
      <c r="S30" s="138"/>
      <c r="AR30" s="130">
        <f t="shared" si="1"/>
        <v>5</v>
      </c>
      <c r="AS30" s="130">
        <f t="shared" si="2"/>
        <v>15</v>
      </c>
      <c r="AT30" s="130">
        <f t="shared" si="3"/>
        <v>33</v>
      </c>
      <c r="AU30" s="139">
        <f t="shared" si="4"/>
        <v>100</v>
      </c>
      <c r="AV30" s="141">
        <f t="shared" si="5"/>
        <v>73</v>
      </c>
      <c r="AW30" s="205"/>
      <c r="AX30" s="210" t="s">
        <v>40</v>
      </c>
      <c r="AY30" s="205">
        <f>IF(SUMPRODUCT(--(MONTH($D$26:$D$508)=MONTH(AY$25)),--(ISNUMBER($AU$26:$AU$508)=TRUE),$L$26:$L$508)=0,NA(),SUMPRODUCT(--(MONTH($D$26:$D$508)=MONTH(AY$25)),--(ISNUMBER($AU$26:$AU$508)=TRUE),$L$26:$L$508))</f>
        <v>275</v>
      </c>
      <c r="AZ30" s="205">
        <f t="shared" ref="AZ30:BJ30" si="10">IF(SUMPRODUCT(--(MONTH($D$26:$D$508)=MONTH(AZ$25)),--(ISNUMBER($AU$26:$AU$508)=TRUE),$L$26:$L$508)=0,NA(),SUMPRODUCT(--(MONTH($D$26:$D$508)=MONTH(AZ$25)),--(ISNUMBER($AU$26:$AU$508)=TRUE),$L$26:$L$508))</f>
        <v>988</v>
      </c>
      <c r="BA30" s="205">
        <f t="shared" si="10"/>
        <v>362</v>
      </c>
      <c r="BB30" s="205">
        <f t="shared" si="10"/>
        <v>230</v>
      </c>
      <c r="BC30" s="205">
        <f t="shared" si="10"/>
        <v>741</v>
      </c>
      <c r="BD30" s="205">
        <f t="shared" si="10"/>
        <v>195</v>
      </c>
      <c r="BE30" s="205">
        <f t="shared" si="10"/>
        <v>512</v>
      </c>
      <c r="BF30" s="205">
        <f t="shared" si="10"/>
        <v>385</v>
      </c>
      <c r="BG30" s="205" t="e">
        <f t="shared" si="10"/>
        <v>#N/A</v>
      </c>
      <c r="BH30" s="205" t="e">
        <f t="shared" si="10"/>
        <v>#N/A</v>
      </c>
      <c r="BI30" s="205" t="e">
        <f t="shared" si="10"/>
        <v>#N/A</v>
      </c>
      <c r="BJ30" s="205" t="e">
        <f t="shared" si="10"/>
        <v>#N/A</v>
      </c>
      <c r="BK30" s="211">
        <f t="shared" si="7"/>
        <v>-0.248046875</v>
      </c>
      <c r="BM30" s="131" t="s">
        <v>52</v>
      </c>
      <c r="BN30" s="132">
        <v>0.91</v>
      </c>
      <c r="BO30" s="132">
        <v>0.09</v>
      </c>
    </row>
    <row r="31" spans="2:67" x14ac:dyDescent="0.2">
      <c r="B31" s="86" t="s">
        <v>156</v>
      </c>
      <c r="C31" s="86" t="s">
        <v>152</v>
      </c>
      <c r="D31" s="87">
        <v>42768</v>
      </c>
      <c r="E31" s="88">
        <v>0.6793865740740741</v>
      </c>
      <c r="F31" s="86">
        <v>73</v>
      </c>
      <c r="G31" s="86">
        <v>10</v>
      </c>
      <c r="H31" s="86">
        <v>78</v>
      </c>
      <c r="I31" s="86">
        <v>20</v>
      </c>
      <c r="J31" s="86">
        <v>21</v>
      </c>
      <c r="K31" s="86">
        <v>3</v>
      </c>
      <c r="L31" s="86">
        <v>58</v>
      </c>
      <c r="M31" s="86">
        <v>16</v>
      </c>
      <c r="N31" s="86">
        <v>20</v>
      </c>
      <c r="O31" s="86">
        <v>4</v>
      </c>
      <c r="P31" s="86" t="s">
        <v>153</v>
      </c>
      <c r="Q31" s="89">
        <v>0</v>
      </c>
      <c r="R31" s="138"/>
      <c r="S31" s="138"/>
      <c r="AR31" s="130">
        <f t="shared" si="1"/>
        <v>4</v>
      </c>
      <c r="AS31" s="130">
        <f t="shared" si="2"/>
        <v>16</v>
      </c>
      <c r="AT31" s="130">
        <f t="shared" si="3"/>
        <v>33</v>
      </c>
      <c r="AU31" s="139">
        <f t="shared" si="4"/>
        <v>100</v>
      </c>
      <c r="AV31" s="141">
        <f t="shared" si="5"/>
        <v>73</v>
      </c>
      <c r="AW31" s="205"/>
      <c r="AX31" s="210" t="s">
        <v>41</v>
      </c>
      <c r="AY31" s="205">
        <f>IF(SUMPRODUCT(--(MONTH($D$26:$D$508)=MONTH(AY$25)),--(ISNUMBER($AU$26:$AU$508)=TRUE),$M$26:$M$508)=0,NA(),SUMPRODUCT(--(MONTH($D$26:$D$508)=MONTH(AY$25)),--(ISNUMBER($AU$26:$AU$508)=TRUE),$M$26:$M$508))</f>
        <v>116</v>
      </c>
      <c r="AZ31" s="205">
        <f t="shared" ref="AZ31:BJ31" si="11">IF(SUMPRODUCT(--(MONTH($D$26:$D$508)=MONTH(AZ$25)),--(ISNUMBER($AU$26:$AU$508)=TRUE),$M$26:$M$508)=0,NA(),SUMPRODUCT(--(MONTH($D$26:$D$508)=MONTH(AZ$25)),--(ISNUMBER($AU$26:$AU$508)=TRUE),$M$26:$M$508))</f>
        <v>276</v>
      </c>
      <c r="BA31" s="205">
        <f t="shared" si="11"/>
        <v>142</v>
      </c>
      <c r="BB31" s="205">
        <f t="shared" si="11"/>
        <v>102</v>
      </c>
      <c r="BC31" s="205">
        <f t="shared" si="11"/>
        <v>364</v>
      </c>
      <c r="BD31" s="205">
        <f t="shared" si="11"/>
        <v>70</v>
      </c>
      <c r="BE31" s="205">
        <f t="shared" si="11"/>
        <v>224</v>
      </c>
      <c r="BF31" s="205">
        <f t="shared" si="11"/>
        <v>164</v>
      </c>
      <c r="BG31" s="205" t="e">
        <f t="shared" si="11"/>
        <v>#N/A</v>
      </c>
      <c r="BH31" s="205" t="e">
        <f t="shared" si="11"/>
        <v>#N/A</v>
      </c>
      <c r="BI31" s="205" t="e">
        <f t="shared" si="11"/>
        <v>#N/A</v>
      </c>
      <c r="BJ31" s="205" t="e">
        <f t="shared" si="11"/>
        <v>#N/A</v>
      </c>
      <c r="BK31" s="211">
        <f t="shared" si="7"/>
        <v>-0.26785714285714285</v>
      </c>
      <c r="BM31" s="131" t="s">
        <v>50</v>
      </c>
      <c r="BN31" s="132">
        <v>0.86</v>
      </c>
      <c r="BO31" s="132">
        <v>0.09</v>
      </c>
    </row>
    <row r="32" spans="2:67" x14ac:dyDescent="0.2">
      <c r="B32" s="86" t="s">
        <v>156</v>
      </c>
      <c r="C32" s="86" t="s">
        <v>152</v>
      </c>
      <c r="D32" s="87">
        <v>42772</v>
      </c>
      <c r="E32" s="88">
        <v>0.47105324074074079</v>
      </c>
      <c r="F32" s="86">
        <v>73</v>
      </c>
      <c r="G32" s="86">
        <v>5</v>
      </c>
      <c r="H32" s="86">
        <v>78</v>
      </c>
      <c r="I32" s="86">
        <v>20</v>
      </c>
      <c r="J32" s="86">
        <v>21</v>
      </c>
      <c r="K32" s="86">
        <v>3</v>
      </c>
      <c r="L32" s="86">
        <v>58</v>
      </c>
      <c r="M32" s="86">
        <v>16</v>
      </c>
      <c r="N32" s="86">
        <v>20</v>
      </c>
      <c r="O32" s="86">
        <v>4</v>
      </c>
      <c r="P32" s="86" t="s">
        <v>153</v>
      </c>
      <c r="Q32" s="89">
        <v>0</v>
      </c>
      <c r="R32" s="138"/>
      <c r="S32" s="138"/>
      <c r="AR32" s="130">
        <f t="shared" si="1"/>
        <v>1</v>
      </c>
      <c r="AS32" s="130">
        <f t="shared" si="2"/>
        <v>11</v>
      </c>
      <c r="AT32" s="130">
        <f t="shared" si="3"/>
        <v>33</v>
      </c>
      <c r="AU32" s="139">
        <f t="shared" si="4"/>
        <v>100</v>
      </c>
      <c r="AV32" s="141">
        <f t="shared" si="5"/>
        <v>73</v>
      </c>
      <c r="AW32" s="205"/>
      <c r="AX32" s="210" t="s">
        <v>42</v>
      </c>
      <c r="AY32" s="205">
        <f>IF(SUMPRODUCT(--(MONTH($D$26:$D$508)=MONTH(AY$25)),--(ISNUMBER($AU$26:$AU$508)=TRUE),$N$26:$N$508)=0,NA(),SUMPRODUCT(--(MONTH($D$26:$D$508)=MONTH(AY$25)),--(ISNUMBER($AU$26:$AU$508)=TRUE),$N$26:$N$508))</f>
        <v>87</v>
      </c>
      <c r="AZ32" s="205">
        <f t="shared" ref="AZ32:BJ32" si="12">IF(SUMPRODUCT(--(MONTH($D$26:$D$508)=MONTH(AZ$25)),--(ISNUMBER($AU$26:$AU$508)=TRUE),$N$26:$N$508)=0,NA(),SUMPRODUCT(--(MONTH($D$26:$D$508)=MONTH(AZ$25)),--(ISNUMBER($AU$26:$AU$508)=TRUE),$N$26:$N$508))</f>
        <v>352</v>
      </c>
      <c r="BA32" s="205">
        <f t="shared" si="12"/>
        <v>99</v>
      </c>
      <c r="BB32" s="205">
        <f t="shared" si="12"/>
        <v>75</v>
      </c>
      <c r="BC32" s="205">
        <f t="shared" si="12"/>
        <v>195</v>
      </c>
      <c r="BD32" s="205">
        <f t="shared" si="12"/>
        <v>56</v>
      </c>
      <c r="BE32" s="205">
        <f t="shared" si="12"/>
        <v>162</v>
      </c>
      <c r="BF32" s="205">
        <f t="shared" si="12"/>
        <v>135</v>
      </c>
      <c r="BG32" s="205" t="e">
        <f t="shared" si="12"/>
        <v>#N/A</v>
      </c>
      <c r="BH32" s="205" t="e">
        <f t="shared" si="12"/>
        <v>#N/A</v>
      </c>
      <c r="BI32" s="205" t="e">
        <f t="shared" si="12"/>
        <v>#N/A</v>
      </c>
      <c r="BJ32" s="205" t="e">
        <f t="shared" si="12"/>
        <v>#N/A</v>
      </c>
      <c r="BK32" s="211">
        <f t="shared" si="7"/>
        <v>-0.16666666666666666</v>
      </c>
      <c r="BM32" s="131" t="s">
        <v>54</v>
      </c>
      <c r="BN32" s="132">
        <v>0.83</v>
      </c>
      <c r="BO32" s="132">
        <v>0.14000000000000001</v>
      </c>
    </row>
    <row r="33" spans="2:67" x14ac:dyDescent="0.2">
      <c r="B33" s="86" t="s">
        <v>156</v>
      </c>
      <c r="C33" s="86" t="s">
        <v>152</v>
      </c>
      <c r="D33" s="87">
        <v>42772</v>
      </c>
      <c r="E33" s="88">
        <v>0.4293865740740741</v>
      </c>
      <c r="F33" s="86">
        <v>73</v>
      </c>
      <c r="G33" s="86">
        <v>6</v>
      </c>
      <c r="H33" s="86">
        <v>78</v>
      </c>
      <c r="I33" s="86">
        <v>20</v>
      </c>
      <c r="J33" s="86">
        <v>21</v>
      </c>
      <c r="K33" s="86">
        <v>3</v>
      </c>
      <c r="L33" s="86">
        <v>58</v>
      </c>
      <c r="M33" s="86">
        <v>16</v>
      </c>
      <c r="N33" s="86">
        <v>20</v>
      </c>
      <c r="O33" s="86">
        <v>4</v>
      </c>
      <c r="P33" s="86" t="s">
        <v>153</v>
      </c>
      <c r="Q33" s="89">
        <v>0</v>
      </c>
      <c r="R33" s="138"/>
      <c r="S33" s="138"/>
      <c r="AR33" s="130">
        <f t="shared" si="1"/>
        <v>1</v>
      </c>
      <c r="AS33" s="130">
        <f t="shared" si="2"/>
        <v>10</v>
      </c>
      <c r="AT33" s="130">
        <f t="shared" si="3"/>
        <v>33</v>
      </c>
      <c r="AU33" s="139">
        <f t="shared" si="4"/>
        <v>100</v>
      </c>
      <c r="AV33" s="141">
        <f t="shared" si="5"/>
        <v>73</v>
      </c>
      <c r="AW33" s="205"/>
      <c r="AX33" s="210" t="s">
        <v>43</v>
      </c>
      <c r="AY33" s="205">
        <f>IF(SUMPRODUCT(--(MONTH($D$26:$D$508)=MONTH(AY$25)),--(ISNUMBER($AU$26:$AU$508)=TRUE),$O$26:$O$508)=0,NA(),SUMPRODUCT(--(MONTH($D$26:$D$508)=MONTH(AY$25)),--(ISNUMBER($AU$26:$AU$508)=TRUE),$O$26:$O$508))</f>
        <v>29</v>
      </c>
      <c r="AZ33" s="205">
        <f t="shared" ref="AZ33:BJ33" si="13">IF(SUMPRODUCT(--(MONTH($D$26:$D$508)=MONTH(AZ$25)),--(ISNUMBER($AU$26:$AU$508)=TRUE),$O$26:$O$508)=0,NA(),SUMPRODUCT(--(MONTH($D$26:$D$508)=MONTH(AZ$25)),--(ISNUMBER($AU$26:$AU$508)=TRUE),$O$26:$O$508))</f>
        <v>70</v>
      </c>
      <c r="BA33" s="205">
        <f t="shared" si="13"/>
        <v>37</v>
      </c>
      <c r="BB33" s="205">
        <f t="shared" si="13"/>
        <v>27</v>
      </c>
      <c r="BC33" s="205">
        <f t="shared" si="13"/>
        <v>91</v>
      </c>
      <c r="BD33" s="205">
        <f t="shared" si="13"/>
        <v>18</v>
      </c>
      <c r="BE33" s="205">
        <f t="shared" si="13"/>
        <v>56</v>
      </c>
      <c r="BF33" s="205">
        <f t="shared" si="13"/>
        <v>41</v>
      </c>
      <c r="BG33" s="205" t="e">
        <f t="shared" si="13"/>
        <v>#N/A</v>
      </c>
      <c r="BH33" s="205" t="e">
        <f t="shared" si="13"/>
        <v>#N/A</v>
      </c>
      <c r="BI33" s="205" t="e">
        <f t="shared" si="13"/>
        <v>#N/A</v>
      </c>
      <c r="BJ33" s="205" t="e">
        <f t="shared" si="13"/>
        <v>#N/A</v>
      </c>
      <c r="BK33" s="211">
        <f t="shared" si="7"/>
        <v>-0.26785714285714285</v>
      </c>
      <c r="BM33" s="131" t="s">
        <v>56</v>
      </c>
      <c r="BN33" s="132">
        <v>0.83</v>
      </c>
      <c r="BO33" s="132">
        <v>0.14000000000000001</v>
      </c>
    </row>
    <row r="34" spans="2:67" x14ac:dyDescent="0.2">
      <c r="B34" s="86" t="s">
        <v>156</v>
      </c>
      <c r="C34" s="86" t="s">
        <v>152</v>
      </c>
      <c r="D34" s="87">
        <v>42773</v>
      </c>
      <c r="E34" s="88">
        <v>0.8043865740740741</v>
      </c>
      <c r="F34" s="86">
        <v>73</v>
      </c>
      <c r="G34" s="86">
        <v>15</v>
      </c>
      <c r="H34" s="86">
        <v>78</v>
      </c>
      <c r="I34" s="86">
        <v>20</v>
      </c>
      <c r="J34" s="86">
        <v>21</v>
      </c>
      <c r="K34" s="86">
        <v>3</v>
      </c>
      <c r="L34" s="86">
        <v>58</v>
      </c>
      <c r="M34" s="86">
        <v>16</v>
      </c>
      <c r="N34" s="86">
        <v>20</v>
      </c>
      <c r="O34" s="86">
        <v>4</v>
      </c>
      <c r="P34" s="86" t="s">
        <v>153</v>
      </c>
      <c r="Q34" s="89">
        <v>0</v>
      </c>
      <c r="R34" s="138"/>
      <c r="S34" s="138"/>
      <c r="AR34" s="130">
        <f t="shared" si="1"/>
        <v>2</v>
      </c>
      <c r="AS34" s="130">
        <f t="shared" si="2"/>
        <v>19</v>
      </c>
      <c r="AT34" s="130">
        <f t="shared" si="3"/>
        <v>33</v>
      </c>
      <c r="AU34" s="139">
        <f t="shared" si="4"/>
        <v>100</v>
      </c>
      <c r="AV34" s="141">
        <f t="shared" si="5"/>
        <v>73</v>
      </c>
      <c r="AW34" s="205"/>
      <c r="AX34" s="210" t="s">
        <v>23</v>
      </c>
      <c r="AY34" s="205">
        <f>IF(SUMPRODUCT(--(MONTH($D$26:$D$508)=MONTH(AY$25)),--(ISNUMBER($AU$26:$AU$508)=TRUE),$AU$26:$AU$508)=0,NA(),SUMPRODUCT(--(MONTH($D$26:$D$508)=MONTH(AY$25)),--(ISNUMBER($AU$26:$AU$508)=TRUE),$AU$26:$AU$508))</f>
        <v>500</v>
      </c>
      <c r="AZ34" s="205">
        <f t="shared" ref="AZ34:BJ34" si="14">IF(SUMPRODUCT(--(MONTH($D$26:$D$508)=MONTH(AZ$25)),--(ISNUMBER($AU$26:$AU$508)=TRUE),$AU$26:$AU$508)=0,NA(),SUMPRODUCT(--(MONTH($D$26:$D$508)=MONTH(AZ$25)),--(ISNUMBER($AU$26:$AU$508)=TRUE),$AU$26:$AU$508))</f>
        <v>1700</v>
      </c>
      <c r="BA34" s="205">
        <f t="shared" si="14"/>
        <v>600</v>
      </c>
      <c r="BB34" s="205">
        <f>IF(SUMPRODUCT(--(MONTH($D$26:$D$508)=MONTH(BB$25)),--(ISNUMBER($AU$26:$AU$508)=TRUE),$AU$26:$AU$508)=0,NA(),SUMPRODUCT(--(MONTH($D$26:$D$508)=MONTH(BB$25)),--(ISNUMBER($AU$26:$AU$508)=TRUE),$AU$26:$AU$508))</f>
        <v>403</v>
      </c>
      <c r="BC34" s="205">
        <f t="shared" si="14"/>
        <v>1306</v>
      </c>
      <c r="BD34" s="205">
        <f t="shared" si="14"/>
        <v>300</v>
      </c>
      <c r="BE34" s="205">
        <f t="shared" si="14"/>
        <v>902</v>
      </c>
      <c r="BF34" s="205">
        <f t="shared" si="14"/>
        <v>705</v>
      </c>
      <c r="BG34" s="205" t="e">
        <f t="shared" si="14"/>
        <v>#N/A</v>
      </c>
      <c r="BH34" s="205" t="e">
        <f t="shared" si="14"/>
        <v>#N/A</v>
      </c>
      <c r="BI34" s="205" t="e">
        <f t="shared" si="14"/>
        <v>#N/A</v>
      </c>
      <c r="BJ34" s="205" t="e">
        <f t="shared" si="14"/>
        <v>#N/A</v>
      </c>
      <c r="BK34" s="211">
        <f t="shared" si="7"/>
        <v>-0.21840354767184036</v>
      </c>
      <c r="BM34" s="131" t="s">
        <v>57</v>
      </c>
      <c r="BN34" s="132">
        <v>0.77</v>
      </c>
      <c r="BO34" s="132">
        <v>0.15</v>
      </c>
    </row>
    <row r="35" spans="2:67" x14ac:dyDescent="0.2">
      <c r="B35" s="86" t="s">
        <v>156</v>
      </c>
      <c r="C35" s="86" t="s">
        <v>152</v>
      </c>
      <c r="D35" s="87">
        <v>42774</v>
      </c>
      <c r="E35" s="88">
        <v>0.34605324074074079</v>
      </c>
      <c r="F35" s="86">
        <v>73</v>
      </c>
      <c r="G35" s="86">
        <v>15</v>
      </c>
      <c r="H35" s="86">
        <v>78</v>
      </c>
      <c r="I35" s="86">
        <v>20</v>
      </c>
      <c r="J35" s="86">
        <v>21</v>
      </c>
      <c r="K35" s="86">
        <v>3</v>
      </c>
      <c r="L35" s="86">
        <v>58</v>
      </c>
      <c r="M35" s="86">
        <v>16</v>
      </c>
      <c r="N35" s="86">
        <v>20</v>
      </c>
      <c r="O35" s="86">
        <v>4</v>
      </c>
      <c r="P35" s="86" t="s">
        <v>153</v>
      </c>
      <c r="Q35" s="89">
        <v>0</v>
      </c>
      <c r="R35" s="138"/>
      <c r="S35" s="138"/>
      <c r="AR35" s="130">
        <f t="shared" si="1"/>
        <v>3</v>
      </c>
      <c r="AS35" s="130">
        <f t="shared" si="2"/>
        <v>8</v>
      </c>
      <c r="AT35" s="130">
        <f t="shared" si="3"/>
        <v>33</v>
      </c>
      <c r="AU35" s="139">
        <f t="shared" si="4"/>
        <v>100</v>
      </c>
      <c r="AV35" s="141">
        <f t="shared" si="5"/>
        <v>73</v>
      </c>
      <c r="AW35" s="205"/>
      <c r="AX35" s="210" t="s">
        <v>24</v>
      </c>
      <c r="AY35" s="212">
        <f>AY26/AY$34</f>
        <v>0.67400000000000004</v>
      </c>
      <c r="AZ35" s="212">
        <f t="shared" ref="AZ35:BJ36" si="15">AZ26/AZ$34</f>
        <v>0.76823529411764702</v>
      </c>
      <c r="BA35" s="212">
        <f t="shared" si="15"/>
        <v>0.69666666666666666</v>
      </c>
      <c r="BB35" s="212">
        <f t="shared" si="15"/>
        <v>0.66501240694789077</v>
      </c>
      <c r="BC35" s="212">
        <f t="shared" si="15"/>
        <v>0.66462480857580397</v>
      </c>
      <c r="BD35" s="212">
        <f t="shared" si="15"/>
        <v>0.65666666666666662</v>
      </c>
      <c r="BE35" s="212">
        <f t="shared" si="15"/>
        <v>0.56097560975609762</v>
      </c>
      <c r="BF35" s="212">
        <f t="shared" si="15"/>
        <v>0.72482269503546104</v>
      </c>
      <c r="BG35" s="212" t="e">
        <f t="shared" si="15"/>
        <v>#N/A</v>
      </c>
      <c r="BH35" s="212" t="e">
        <f t="shared" si="15"/>
        <v>#N/A</v>
      </c>
      <c r="BI35" s="212" t="e">
        <f t="shared" si="15"/>
        <v>#N/A</v>
      </c>
      <c r="BJ35" s="212" t="e">
        <f t="shared" si="15"/>
        <v>#N/A</v>
      </c>
      <c r="BK35" s="211">
        <f t="shared" si="7"/>
        <v>0.29207523897625653</v>
      </c>
      <c r="BM35" s="131" t="s">
        <v>51</v>
      </c>
      <c r="BN35" s="132">
        <v>0.74</v>
      </c>
      <c r="BO35" s="132">
        <v>0.25</v>
      </c>
    </row>
    <row r="36" spans="2:67" x14ac:dyDescent="0.2">
      <c r="B36" s="86" t="s">
        <v>151</v>
      </c>
      <c r="C36" s="86" t="s">
        <v>152</v>
      </c>
      <c r="D36" s="87">
        <v>42736</v>
      </c>
      <c r="E36" s="88">
        <v>0.60236111111111112</v>
      </c>
      <c r="F36" s="86">
        <v>70</v>
      </c>
      <c r="G36" s="86">
        <v>20</v>
      </c>
      <c r="H36" s="86">
        <v>75</v>
      </c>
      <c r="I36" s="86">
        <v>25</v>
      </c>
      <c r="J36" s="86">
        <v>20</v>
      </c>
      <c r="K36" s="86">
        <v>4</v>
      </c>
      <c r="L36" s="86">
        <v>60</v>
      </c>
      <c r="M36" s="86">
        <v>20</v>
      </c>
      <c r="N36" s="86">
        <v>15</v>
      </c>
      <c r="O36" s="86">
        <v>5</v>
      </c>
      <c r="P36" s="86" t="s">
        <v>153</v>
      </c>
      <c r="Q36" s="89">
        <v>100</v>
      </c>
      <c r="R36" s="138">
        <v>70</v>
      </c>
      <c r="S36" s="138">
        <v>20</v>
      </c>
      <c r="AR36" s="130">
        <f t="shared" si="1"/>
        <v>7</v>
      </c>
      <c r="AS36" s="130">
        <f t="shared" si="2"/>
        <v>14</v>
      </c>
      <c r="AT36" s="130">
        <f t="shared" si="3"/>
        <v>27</v>
      </c>
      <c r="AU36" s="139">
        <f t="shared" si="4"/>
        <v>100</v>
      </c>
      <c r="AV36" s="141">
        <f t="shared" si="5"/>
        <v>70</v>
      </c>
      <c r="AW36" s="205"/>
      <c r="AX36" s="210" t="s">
        <v>25</v>
      </c>
      <c r="AY36" s="212">
        <f>AY27/AY$34</f>
        <v>0.24</v>
      </c>
      <c r="AZ36" s="212">
        <f t="shared" si="15"/>
        <v>0.12529411764705883</v>
      </c>
      <c r="BA36" s="212">
        <f t="shared" si="15"/>
        <v>0.17666666666666667</v>
      </c>
      <c r="BB36" s="212">
        <f t="shared" si="15"/>
        <v>0.18362282878411912</v>
      </c>
      <c r="BC36" s="212">
        <f t="shared" si="15"/>
        <v>0.19754977029096477</v>
      </c>
      <c r="BD36" s="212">
        <f t="shared" si="15"/>
        <v>0.16666666666666666</v>
      </c>
      <c r="BE36" s="212">
        <f t="shared" si="15"/>
        <v>0.16518847006651885</v>
      </c>
      <c r="BF36" s="212">
        <f t="shared" si="15"/>
        <v>0.16028368794326242</v>
      </c>
      <c r="BG36" s="212" t="e">
        <f t="shared" si="15"/>
        <v>#N/A</v>
      </c>
      <c r="BH36" s="212" t="e">
        <f t="shared" si="15"/>
        <v>#N/A</v>
      </c>
      <c r="BI36" s="212" t="e">
        <f t="shared" si="15"/>
        <v>#N/A</v>
      </c>
      <c r="BJ36" s="212" t="e">
        <f t="shared" si="15"/>
        <v>#N/A</v>
      </c>
      <c r="BK36" s="211">
        <f t="shared" si="7"/>
        <v>-2.9692036746156371E-2</v>
      </c>
      <c r="BM36" s="131" t="s">
        <v>59</v>
      </c>
      <c r="BN36" s="132">
        <v>0.7</v>
      </c>
      <c r="BO36" s="132">
        <v>0.15</v>
      </c>
    </row>
    <row r="37" spans="2:67" x14ac:dyDescent="0.2">
      <c r="B37" s="86" t="s">
        <v>154</v>
      </c>
      <c r="C37" s="86" t="s">
        <v>152</v>
      </c>
      <c r="D37" s="87">
        <v>42736</v>
      </c>
      <c r="E37" s="88">
        <v>0.48401620370370368</v>
      </c>
      <c r="F37" s="86">
        <v>65</v>
      </c>
      <c r="G37" s="86">
        <v>25</v>
      </c>
      <c r="H37" s="86">
        <v>70</v>
      </c>
      <c r="I37" s="86">
        <v>30</v>
      </c>
      <c r="J37" s="86">
        <v>15</v>
      </c>
      <c r="K37" s="86">
        <v>1</v>
      </c>
      <c r="L37" s="86">
        <v>49</v>
      </c>
      <c r="M37" s="86">
        <v>24</v>
      </c>
      <c r="N37" s="86">
        <v>21</v>
      </c>
      <c r="O37" s="86">
        <v>6</v>
      </c>
      <c r="P37" s="86" t="s">
        <v>153</v>
      </c>
      <c r="Q37" s="89">
        <v>100</v>
      </c>
      <c r="R37" s="138">
        <v>65</v>
      </c>
      <c r="S37" s="138">
        <v>25</v>
      </c>
      <c r="AR37" s="130">
        <f t="shared" si="1"/>
        <v>7</v>
      </c>
      <c r="AS37" s="130">
        <f t="shared" si="2"/>
        <v>11</v>
      </c>
      <c r="AT37" s="130">
        <f t="shared" si="3"/>
        <v>32</v>
      </c>
      <c r="AU37" s="139">
        <f t="shared" si="4"/>
        <v>100</v>
      </c>
      <c r="AV37" s="141">
        <f t="shared" si="5"/>
        <v>65</v>
      </c>
      <c r="AW37" s="205"/>
      <c r="AX37" s="210" t="s">
        <v>35</v>
      </c>
      <c r="AY37" s="213">
        <f>((SUMPRODUCT(--(MONTH($D$26:$D$508)=1),--(ISNUMBER($AU$26:$AU$508)=TRUE)))/(SUMPRODUCT(--(MONTH($D$26:$D$508)=1),--(ISNUMBER($AU$26:$AU$508)=TRUE))))*(SUMPRODUCT(--(MONTH($D$26:$D$508)=1),--(ISNUMBER($AU$26:$AU$508)=TRUE)))</f>
        <v>5</v>
      </c>
      <c r="AZ37" s="213">
        <f>((SUMPRODUCT(--(MONTH($D$26:$D$508)=2),--(ISNUMBER($AU$26:$AU$508)=TRUE)))/(SUMPRODUCT(--(MONTH($D$26:$D$508)=2),--(ISNUMBER($AU$26:$AU$508)=TRUE))))*(SUMPRODUCT(--(MONTH($D$26:$D$508)=2),--(ISNUMBER($AU$26:$AU$508)=TRUE)))</f>
        <v>17</v>
      </c>
      <c r="BA37" s="213">
        <f>((SUMPRODUCT(--(MONTH($D$26:$D$508)=3),--(ISNUMBER($AU$26:$AU$508)=TRUE)))/(SUMPRODUCT(--(MONTH($D$26:$D$508)=3),--(ISNUMBER($AU$26:$AU$508)=TRUE))))*(SUMPRODUCT(--(MONTH($D$26:$D$508)=3),--(ISNUMBER($AU$26:$AU$508)=TRUE)))</f>
        <v>6</v>
      </c>
      <c r="BB37" s="213">
        <f>((SUMPRODUCT(--(MONTH($D$26:$D$508)=4),--(ISNUMBER($AU$26:$AU$508)=TRUE)))/(SUMPRODUCT(--(MONTH($D$26:$D$508)=4),--(ISNUMBER($AU$26:$AU$508)=TRUE))))*(SUMPRODUCT(--(MONTH($D$26:$D$508)=4),--(ISNUMBER($AU$26:$AU$508)=TRUE)))</f>
        <v>4</v>
      </c>
      <c r="BC37" s="213">
        <f>((SUMPRODUCT(--(MONTH($D$26:$D$508)=5),--(ISNUMBER($AU$26:$AU$508)=TRUE)))/(SUMPRODUCT(--(MONTH($D$26:$D$508)=5),--(ISNUMBER($AU$26:$AU$508)=TRUE))))*(SUMPRODUCT(--(MONTH($D$26:$D$508)=5),--(ISNUMBER($AU$26:$AU$508)=TRUE)))</f>
        <v>13</v>
      </c>
      <c r="BD37" s="213">
        <f>((SUMPRODUCT(--(MONTH($D$26:$D$508)=6),--(ISNUMBER($AU$26:$AU$508)=TRUE)))/(SUMPRODUCT(--(MONTH($D$26:$D$508)=6),--(ISNUMBER($AU$26:$AU$508)=TRUE))))*(SUMPRODUCT(--(MONTH($D$26:$D$508)=6),--(ISNUMBER($AU$26:$AU$508)=TRUE)))</f>
        <v>3</v>
      </c>
      <c r="BE37" s="213">
        <f>((SUMPRODUCT(--(MONTH($D$26:$D$508)=7),--(ISNUMBER($AU$26:$AU$508)=TRUE)))/(SUMPRODUCT(--(MONTH($D$26:$D$508)=7),--(ISNUMBER($AU$26:$AU$508)=TRUE))))*(SUMPRODUCT(--(MONTH($D$26:$D$508)=7),--(ISNUMBER($AU$26:$AU$508)=TRUE)))</f>
        <v>9</v>
      </c>
      <c r="BF37" s="213">
        <f>((SUMPRODUCT(--(MONTH($D$26:$D$508)=8),--(ISNUMBER($AU$26:$AU$508)=TRUE)))/(SUMPRODUCT(--(MONTH($D$26:$D$508)=8),--(ISNUMBER($AU$26:$AU$508)=TRUE))))*(SUMPRODUCT(--(MONTH($D$26:$D$508)=8),--(ISNUMBER($AU$26:$AU$508)=TRUE)))</f>
        <v>7</v>
      </c>
      <c r="BG37" s="213" t="e">
        <f>((SUMPRODUCT(--(MONTH($D$26:$D$508)=9),--(ISNUMBER($AU$26:$AU$508)=TRUE)))/(SUMPRODUCT(--(MONTH($D$26:$D$508)=9),--(ISNUMBER($AU$26:$AU$508)=TRUE))))*(SUMPRODUCT(--(MONTH($D$26:$D$508)=9),--(ISNUMBER($AU$26:$AU$508)=TRUE)))</f>
        <v>#DIV/0!</v>
      </c>
      <c r="BH37" s="213" t="e">
        <f>((SUMPRODUCT(--(MONTH($D$26:$D$508)=10),--(ISNUMBER($AU$26:$AU$508)=TRUE)))/(SUMPRODUCT(--(MONTH($D$26:$D$508)=10),--(ISNUMBER($AU$26:$AU$508)=TRUE))))*(SUMPRODUCT(--(MONTH($D$26:$D$508)=10),--(ISNUMBER($AU$26:$AU$508)=TRUE)))</f>
        <v>#DIV/0!</v>
      </c>
      <c r="BI37" s="213" t="e">
        <f>((SUMPRODUCT(--(MONTH($D$26:$D$508)=11),--(ISNUMBER($AU$26:$AU$508)=TRUE)))/(SUMPRODUCT(--(MONTH($D$26:$D$508)=11),--(ISNUMBER($AU$26:$AU$508)=TRUE))))*(SUMPRODUCT(--(MONTH($D$26:$D$508)=11),--(ISNUMBER($AU$26:$AU$508)=TRUE)))</f>
        <v>#DIV/0!</v>
      </c>
      <c r="BJ37" s="213" t="e">
        <f>((SUMPRODUCT(--(MONTH($D$26:$D$508)=12),--(ISNUMBER($AU$26:$AU$508)=TRUE)))/(SUMPRODUCT(--(MONTH($D$26:$D$508)=12),--(ISNUMBER($AU$26:$AU$508)=TRUE))))*(SUMPRODUCT(--(MONTH($D$26:$D$508)=12),--(ISNUMBER($AU$26:$AU$508)=TRUE)))</f>
        <v>#DIV/0!</v>
      </c>
      <c r="BK37" s="211">
        <f t="shared" si="7"/>
        <v>-0.22222222222222221</v>
      </c>
      <c r="BM37" s="131" t="s">
        <v>60</v>
      </c>
      <c r="BN37" s="132">
        <v>0.65</v>
      </c>
      <c r="BO37" s="132">
        <v>0.11</v>
      </c>
    </row>
    <row r="38" spans="2:67" x14ac:dyDescent="0.2">
      <c r="B38" s="86" t="s">
        <v>155</v>
      </c>
      <c r="C38" s="86" t="s">
        <v>152</v>
      </c>
      <c r="D38" s="87">
        <v>42768</v>
      </c>
      <c r="E38" s="88">
        <v>0.59717592592592594</v>
      </c>
      <c r="F38" s="86">
        <v>80</v>
      </c>
      <c r="G38" s="86">
        <v>18</v>
      </c>
      <c r="H38" s="86">
        <v>85</v>
      </c>
      <c r="I38" s="86">
        <v>23</v>
      </c>
      <c r="J38" s="86">
        <v>25</v>
      </c>
      <c r="K38" s="86">
        <v>1</v>
      </c>
      <c r="L38" s="86">
        <v>59</v>
      </c>
      <c r="M38" s="86">
        <v>18</v>
      </c>
      <c r="N38" s="86">
        <v>26</v>
      </c>
      <c r="O38" s="86">
        <v>5</v>
      </c>
      <c r="P38" s="86" t="s">
        <v>153</v>
      </c>
      <c r="Q38" s="89">
        <v>100</v>
      </c>
      <c r="R38" s="138">
        <v>80</v>
      </c>
      <c r="S38" s="138">
        <v>18</v>
      </c>
      <c r="AR38" s="130">
        <f t="shared" si="1"/>
        <v>4</v>
      </c>
      <c r="AS38" s="130">
        <f t="shared" si="2"/>
        <v>14</v>
      </c>
      <c r="AT38" s="130">
        <f t="shared" si="3"/>
        <v>27</v>
      </c>
      <c r="AU38" s="139">
        <f t="shared" si="4"/>
        <v>100</v>
      </c>
      <c r="AV38" s="141">
        <f t="shared" si="5"/>
        <v>80</v>
      </c>
      <c r="AW38" s="205"/>
      <c r="BM38" s="131" t="s">
        <v>63</v>
      </c>
      <c r="BN38" s="132">
        <v>0.64</v>
      </c>
      <c r="BO38" s="132">
        <v>0.04</v>
      </c>
    </row>
    <row r="39" spans="2:67" x14ac:dyDescent="0.2">
      <c r="B39" s="86" t="s">
        <v>156</v>
      </c>
      <c r="C39" s="86" t="s">
        <v>152</v>
      </c>
      <c r="D39" s="87">
        <v>42768</v>
      </c>
      <c r="E39" s="88">
        <v>0.59605324074074073</v>
      </c>
      <c r="F39" s="86">
        <v>73</v>
      </c>
      <c r="G39" s="86">
        <v>15</v>
      </c>
      <c r="H39" s="86">
        <v>78</v>
      </c>
      <c r="I39" s="86">
        <v>20</v>
      </c>
      <c r="J39" s="86">
        <v>21</v>
      </c>
      <c r="K39" s="86">
        <v>3</v>
      </c>
      <c r="L39" s="86">
        <v>58</v>
      </c>
      <c r="M39" s="86">
        <v>16</v>
      </c>
      <c r="N39" s="86">
        <v>20</v>
      </c>
      <c r="O39" s="86">
        <v>4</v>
      </c>
      <c r="P39" s="86" t="s">
        <v>153</v>
      </c>
      <c r="Q39" s="89">
        <v>100</v>
      </c>
      <c r="R39" s="138">
        <v>73</v>
      </c>
      <c r="S39" s="138">
        <v>15</v>
      </c>
      <c r="AR39" s="130">
        <f t="shared" si="1"/>
        <v>4</v>
      </c>
      <c r="AS39" s="130">
        <f t="shared" si="2"/>
        <v>14</v>
      </c>
      <c r="AT39" s="130">
        <f t="shared" si="3"/>
        <v>33</v>
      </c>
      <c r="AU39" s="139">
        <f t="shared" si="4"/>
        <v>100</v>
      </c>
      <c r="AV39" s="141">
        <f t="shared" si="5"/>
        <v>73</v>
      </c>
      <c r="AW39" s="205"/>
      <c r="BM39" s="131" t="s">
        <v>58</v>
      </c>
      <c r="BN39" s="132">
        <v>0.57999999999999996</v>
      </c>
      <c r="BO39" s="132">
        <v>0.17</v>
      </c>
    </row>
    <row r="40" spans="2:67" x14ac:dyDescent="0.2">
      <c r="B40" s="86" t="s">
        <v>156</v>
      </c>
      <c r="C40" s="86" t="s">
        <v>152</v>
      </c>
      <c r="D40" s="87">
        <v>42769</v>
      </c>
      <c r="E40" s="88">
        <v>0.63771990740740747</v>
      </c>
      <c r="F40" s="86">
        <v>73</v>
      </c>
      <c r="G40" s="86">
        <v>15</v>
      </c>
      <c r="H40" s="86">
        <v>78</v>
      </c>
      <c r="I40" s="86">
        <v>20</v>
      </c>
      <c r="J40" s="86">
        <v>21</v>
      </c>
      <c r="K40" s="86">
        <v>3</v>
      </c>
      <c r="L40" s="86">
        <v>58</v>
      </c>
      <c r="M40" s="86">
        <v>16</v>
      </c>
      <c r="N40" s="86">
        <v>20</v>
      </c>
      <c r="O40" s="86">
        <v>4</v>
      </c>
      <c r="P40" s="86" t="s">
        <v>153</v>
      </c>
      <c r="Q40" s="89">
        <v>100</v>
      </c>
      <c r="R40" s="138">
        <v>73</v>
      </c>
      <c r="S40" s="138">
        <v>15</v>
      </c>
      <c r="AR40" s="130">
        <f t="shared" si="1"/>
        <v>5</v>
      </c>
      <c r="AS40" s="130">
        <f t="shared" si="2"/>
        <v>15</v>
      </c>
      <c r="AT40" s="130">
        <f t="shared" si="3"/>
        <v>33</v>
      </c>
      <c r="AU40" s="139">
        <f t="shared" si="4"/>
        <v>100</v>
      </c>
      <c r="AV40" s="141">
        <f t="shared" si="5"/>
        <v>73</v>
      </c>
      <c r="AW40" s="205"/>
      <c r="BM40" s="131" t="s">
        <v>64</v>
      </c>
      <c r="BN40" s="132">
        <v>0.51</v>
      </c>
      <c r="BO40" s="132">
        <v>0.23</v>
      </c>
    </row>
    <row r="41" spans="2:67" x14ac:dyDescent="0.2">
      <c r="B41" s="86" t="s">
        <v>156</v>
      </c>
      <c r="C41" s="86" t="s">
        <v>152</v>
      </c>
      <c r="D41" s="87">
        <v>42768</v>
      </c>
      <c r="E41" s="88">
        <v>0.6793865740740741</v>
      </c>
      <c r="F41" s="86">
        <v>73</v>
      </c>
      <c r="G41" s="86">
        <v>10</v>
      </c>
      <c r="H41" s="86">
        <v>78</v>
      </c>
      <c r="I41" s="86">
        <v>20</v>
      </c>
      <c r="J41" s="86">
        <v>21</v>
      </c>
      <c r="K41" s="86">
        <v>3</v>
      </c>
      <c r="L41" s="86">
        <v>58</v>
      </c>
      <c r="M41" s="86">
        <v>16</v>
      </c>
      <c r="N41" s="86">
        <v>20</v>
      </c>
      <c r="O41" s="86">
        <v>4</v>
      </c>
      <c r="P41" s="86" t="s">
        <v>153</v>
      </c>
      <c r="Q41" s="89">
        <v>100</v>
      </c>
      <c r="R41" s="138">
        <v>73</v>
      </c>
      <c r="S41" s="138">
        <v>10</v>
      </c>
      <c r="AR41" s="130">
        <f t="shared" si="1"/>
        <v>4</v>
      </c>
      <c r="AS41" s="130">
        <f t="shared" si="2"/>
        <v>16</v>
      </c>
      <c r="AT41" s="130">
        <f t="shared" si="3"/>
        <v>33</v>
      </c>
      <c r="AU41" s="139">
        <f t="shared" si="4"/>
        <v>100</v>
      </c>
      <c r="AV41" s="141">
        <f t="shared" si="5"/>
        <v>73</v>
      </c>
      <c r="AW41" s="205"/>
      <c r="BM41" s="131" t="s">
        <v>61</v>
      </c>
      <c r="BN41" s="132">
        <v>0.5</v>
      </c>
      <c r="BO41" s="132">
        <v>0.13</v>
      </c>
    </row>
    <row r="42" spans="2:67" x14ac:dyDescent="0.2">
      <c r="B42" s="86" t="s">
        <v>156</v>
      </c>
      <c r="C42" s="86" t="s">
        <v>152</v>
      </c>
      <c r="D42" s="87">
        <v>42772</v>
      </c>
      <c r="E42" s="88">
        <v>0.47105324074074079</v>
      </c>
      <c r="F42" s="86">
        <v>90</v>
      </c>
      <c r="G42" s="86">
        <v>5</v>
      </c>
      <c r="H42" s="86">
        <v>78</v>
      </c>
      <c r="I42" s="86">
        <v>20</v>
      </c>
      <c r="J42" s="86">
        <v>21</v>
      </c>
      <c r="K42" s="86">
        <v>3</v>
      </c>
      <c r="L42" s="86">
        <v>58</v>
      </c>
      <c r="M42" s="86">
        <v>16</v>
      </c>
      <c r="N42" s="86">
        <v>20</v>
      </c>
      <c r="O42" s="86">
        <v>4</v>
      </c>
      <c r="P42" s="86" t="s">
        <v>153</v>
      </c>
      <c r="Q42" s="89">
        <v>100</v>
      </c>
      <c r="R42" s="138">
        <v>90</v>
      </c>
      <c r="S42" s="138">
        <v>5</v>
      </c>
      <c r="AR42" s="130">
        <f t="shared" si="1"/>
        <v>1</v>
      </c>
      <c r="AS42" s="130">
        <f t="shared" si="2"/>
        <v>11</v>
      </c>
      <c r="AT42" s="130">
        <f t="shared" si="3"/>
        <v>33</v>
      </c>
      <c r="AU42" s="139">
        <f t="shared" si="4"/>
        <v>100</v>
      </c>
      <c r="AV42" s="141">
        <f t="shared" si="5"/>
        <v>90</v>
      </c>
      <c r="AW42" s="205"/>
      <c r="BL42" s="214"/>
      <c r="BM42" s="127"/>
      <c r="BN42" s="127"/>
    </row>
    <row r="43" spans="2:67" x14ac:dyDescent="0.2">
      <c r="B43" s="86" t="s">
        <v>156</v>
      </c>
      <c r="C43" s="86" t="s">
        <v>152</v>
      </c>
      <c r="D43" s="87">
        <v>42772</v>
      </c>
      <c r="E43" s="88">
        <v>0.4293865740740741</v>
      </c>
      <c r="F43" s="86">
        <v>90</v>
      </c>
      <c r="G43" s="86">
        <v>6</v>
      </c>
      <c r="H43" s="86">
        <v>78</v>
      </c>
      <c r="I43" s="86">
        <v>20</v>
      </c>
      <c r="J43" s="86">
        <v>21</v>
      </c>
      <c r="K43" s="86">
        <v>3</v>
      </c>
      <c r="L43" s="86">
        <v>58</v>
      </c>
      <c r="M43" s="86">
        <v>16</v>
      </c>
      <c r="N43" s="86">
        <v>20</v>
      </c>
      <c r="O43" s="86">
        <v>4</v>
      </c>
      <c r="P43" s="86" t="s">
        <v>153</v>
      </c>
      <c r="Q43" s="89">
        <v>100</v>
      </c>
      <c r="R43" s="138">
        <v>90</v>
      </c>
      <c r="S43" s="138">
        <v>6</v>
      </c>
      <c r="AR43" s="130">
        <f t="shared" si="1"/>
        <v>1</v>
      </c>
      <c r="AS43" s="130">
        <f t="shared" si="2"/>
        <v>10</v>
      </c>
      <c r="AT43" s="130">
        <f t="shared" si="3"/>
        <v>33</v>
      </c>
      <c r="AU43" s="139">
        <f t="shared" si="4"/>
        <v>100</v>
      </c>
      <c r="AV43" s="141">
        <f t="shared" si="5"/>
        <v>90</v>
      </c>
      <c r="AW43" s="205"/>
      <c r="BL43" s="214"/>
      <c r="BM43" s="127"/>
      <c r="BN43" s="127"/>
    </row>
    <row r="44" spans="2:67" x14ac:dyDescent="0.2">
      <c r="B44" s="86" t="s">
        <v>156</v>
      </c>
      <c r="C44" s="86" t="s">
        <v>152</v>
      </c>
      <c r="D44" s="87">
        <v>42773</v>
      </c>
      <c r="E44" s="88">
        <v>0.8043865740740741</v>
      </c>
      <c r="F44" s="86">
        <v>73</v>
      </c>
      <c r="G44" s="86">
        <v>15</v>
      </c>
      <c r="H44" s="86">
        <v>78</v>
      </c>
      <c r="I44" s="86">
        <v>20</v>
      </c>
      <c r="J44" s="86">
        <v>21</v>
      </c>
      <c r="K44" s="86">
        <v>3</v>
      </c>
      <c r="L44" s="86">
        <v>58</v>
      </c>
      <c r="M44" s="86">
        <v>16</v>
      </c>
      <c r="N44" s="86">
        <v>20</v>
      </c>
      <c r="O44" s="86">
        <v>4</v>
      </c>
      <c r="P44" s="86" t="s">
        <v>153</v>
      </c>
      <c r="Q44" s="89">
        <v>100</v>
      </c>
      <c r="R44" s="138">
        <v>73</v>
      </c>
      <c r="S44" s="138">
        <v>15</v>
      </c>
      <c r="AR44" s="130">
        <f t="shared" si="1"/>
        <v>2</v>
      </c>
      <c r="AS44" s="130">
        <f t="shared" si="2"/>
        <v>19</v>
      </c>
      <c r="AT44" s="130">
        <f t="shared" si="3"/>
        <v>33</v>
      </c>
      <c r="AU44" s="139">
        <f t="shared" si="4"/>
        <v>100</v>
      </c>
      <c r="AV44" s="141">
        <f t="shared" si="5"/>
        <v>73</v>
      </c>
      <c r="AW44" s="205"/>
      <c r="BL44" s="214"/>
      <c r="BM44" s="127"/>
      <c r="BN44" s="127"/>
    </row>
    <row r="45" spans="2:67" x14ac:dyDescent="0.2">
      <c r="B45" s="86" t="s">
        <v>156</v>
      </c>
      <c r="C45" s="86" t="s">
        <v>152</v>
      </c>
      <c r="D45" s="87">
        <v>42774</v>
      </c>
      <c r="E45" s="88">
        <v>0.34605324074074079</v>
      </c>
      <c r="F45" s="86">
        <v>73</v>
      </c>
      <c r="G45" s="86">
        <v>15</v>
      </c>
      <c r="H45" s="86">
        <v>78</v>
      </c>
      <c r="I45" s="86">
        <v>20</v>
      </c>
      <c r="J45" s="86">
        <v>21</v>
      </c>
      <c r="K45" s="86">
        <v>3</v>
      </c>
      <c r="L45" s="86">
        <v>58</v>
      </c>
      <c r="M45" s="86">
        <v>16</v>
      </c>
      <c r="N45" s="86">
        <v>20</v>
      </c>
      <c r="O45" s="86">
        <v>4</v>
      </c>
      <c r="P45" s="86" t="s">
        <v>153</v>
      </c>
      <c r="Q45" s="89">
        <v>100</v>
      </c>
      <c r="R45" s="138">
        <v>3</v>
      </c>
      <c r="S45" s="138">
        <v>15</v>
      </c>
      <c r="AR45" s="130">
        <f t="shared" si="1"/>
        <v>3</v>
      </c>
      <c r="AS45" s="130">
        <f t="shared" si="2"/>
        <v>8</v>
      </c>
      <c r="AT45" s="130">
        <f t="shared" si="3"/>
        <v>33</v>
      </c>
      <c r="AU45" s="139">
        <f t="shared" si="4"/>
        <v>100</v>
      </c>
      <c r="AV45" s="141">
        <f t="shared" si="5"/>
        <v>73</v>
      </c>
      <c r="AW45" s="205"/>
      <c r="BL45" s="214"/>
      <c r="BM45" s="127"/>
      <c r="BN45" s="127"/>
    </row>
    <row r="46" spans="2:67" x14ac:dyDescent="0.2">
      <c r="B46" s="86" t="s">
        <v>156</v>
      </c>
      <c r="C46" s="86" t="s">
        <v>152</v>
      </c>
      <c r="D46" s="87">
        <v>42775</v>
      </c>
      <c r="E46" s="88">
        <v>0.88771990740740747</v>
      </c>
      <c r="F46" s="86">
        <v>90</v>
      </c>
      <c r="G46" s="86">
        <v>15</v>
      </c>
      <c r="H46" s="86">
        <v>78</v>
      </c>
      <c r="I46" s="86">
        <v>20</v>
      </c>
      <c r="J46" s="86">
        <v>21</v>
      </c>
      <c r="K46" s="86">
        <v>3</v>
      </c>
      <c r="L46" s="86">
        <v>58</v>
      </c>
      <c r="M46" s="86">
        <v>16</v>
      </c>
      <c r="N46" s="86">
        <v>20</v>
      </c>
      <c r="O46" s="86">
        <v>4</v>
      </c>
      <c r="P46" s="86" t="s">
        <v>153</v>
      </c>
      <c r="Q46" s="89">
        <v>100</v>
      </c>
      <c r="R46" s="138">
        <v>90</v>
      </c>
      <c r="S46" s="138">
        <v>15</v>
      </c>
      <c r="AR46" s="130">
        <f t="shared" si="1"/>
        <v>4</v>
      </c>
      <c r="AS46" s="130">
        <f t="shared" si="2"/>
        <v>21</v>
      </c>
      <c r="AT46" s="130">
        <f t="shared" si="3"/>
        <v>33</v>
      </c>
      <c r="AU46" s="139">
        <f t="shared" si="4"/>
        <v>100</v>
      </c>
      <c r="AV46" s="141">
        <f t="shared" si="5"/>
        <v>90</v>
      </c>
      <c r="AW46" s="205"/>
      <c r="BL46" s="214"/>
      <c r="BM46" s="127"/>
      <c r="BN46" s="127"/>
    </row>
    <row r="47" spans="2:67" x14ac:dyDescent="0.2">
      <c r="B47" s="86" t="s">
        <v>157</v>
      </c>
      <c r="C47" s="86" t="s">
        <v>152</v>
      </c>
      <c r="D47" s="87">
        <v>42795</v>
      </c>
      <c r="E47" s="88">
        <v>0.82650462962962967</v>
      </c>
      <c r="F47" s="86">
        <v>75</v>
      </c>
      <c r="G47" s="86">
        <v>21</v>
      </c>
      <c r="H47" s="86">
        <v>80</v>
      </c>
      <c r="I47" s="86">
        <v>26</v>
      </c>
      <c r="J47" s="86">
        <v>16</v>
      </c>
      <c r="K47" s="86">
        <v>8</v>
      </c>
      <c r="L47" s="86">
        <v>64</v>
      </c>
      <c r="M47" s="86">
        <v>20</v>
      </c>
      <c r="N47" s="86">
        <v>16</v>
      </c>
      <c r="O47" s="86">
        <v>6</v>
      </c>
      <c r="P47" s="86" t="s">
        <v>153</v>
      </c>
      <c r="Q47" s="89">
        <v>100</v>
      </c>
      <c r="R47" s="138">
        <v>75</v>
      </c>
      <c r="S47" s="138">
        <v>21</v>
      </c>
      <c r="AR47" s="130">
        <f t="shared" si="1"/>
        <v>3</v>
      </c>
      <c r="AS47" s="130">
        <f t="shared" si="2"/>
        <v>19</v>
      </c>
      <c r="AT47" s="130">
        <f t="shared" si="3"/>
        <v>27</v>
      </c>
      <c r="AU47" s="139">
        <f t="shared" si="4"/>
        <v>100</v>
      </c>
      <c r="AV47" s="141">
        <f t="shared" si="5"/>
        <v>75</v>
      </c>
      <c r="AW47" s="205"/>
      <c r="BL47" s="214"/>
      <c r="BM47" s="127"/>
      <c r="BN47" s="127"/>
    </row>
    <row r="48" spans="2:67" x14ac:dyDescent="0.2">
      <c r="B48" s="86" t="s">
        <v>158</v>
      </c>
      <c r="C48" s="86" t="s">
        <v>152</v>
      </c>
      <c r="D48" s="87">
        <v>42795</v>
      </c>
      <c r="E48" s="88">
        <v>4.50462962962963E-2</v>
      </c>
      <c r="F48" s="86">
        <v>72</v>
      </c>
      <c r="G48" s="86">
        <v>23</v>
      </c>
      <c r="H48" s="86">
        <v>77</v>
      </c>
      <c r="I48" s="86">
        <v>28</v>
      </c>
      <c r="J48" s="86">
        <v>15</v>
      </c>
      <c r="K48" s="86">
        <v>2</v>
      </c>
      <c r="L48" s="86">
        <v>61</v>
      </c>
      <c r="M48" s="86">
        <v>22</v>
      </c>
      <c r="N48" s="86">
        <v>16</v>
      </c>
      <c r="O48" s="86">
        <v>6</v>
      </c>
      <c r="P48" s="86" t="s">
        <v>153</v>
      </c>
      <c r="Q48" s="89">
        <v>100</v>
      </c>
      <c r="R48" s="138">
        <v>72</v>
      </c>
      <c r="S48" s="138">
        <v>23</v>
      </c>
      <c r="AR48" s="130">
        <f t="shared" si="1"/>
        <v>3</v>
      </c>
      <c r="AS48" s="130">
        <f t="shared" si="2"/>
        <v>1</v>
      </c>
      <c r="AT48" s="130">
        <f t="shared" si="3"/>
        <v>30</v>
      </c>
      <c r="AU48" s="139">
        <f t="shared" si="4"/>
        <v>100</v>
      </c>
      <c r="AV48" s="141">
        <f t="shared" si="5"/>
        <v>72</v>
      </c>
      <c r="AW48" s="205"/>
      <c r="BL48" s="214"/>
      <c r="BM48" s="127"/>
      <c r="BN48" s="127"/>
    </row>
    <row r="49" spans="2:66" x14ac:dyDescent="0.2">
      <c r="B49" s="86" t="s">
        <v>159</v>
      </c>
      <c r="C49" s="86" t="s">
        <v>152</v>
      </c>
      <c r="D49" s="87">
        <v>42826</v>
      </c>
      <c r="E49" s="88">
        <v>0.37980324074074073</v>
      </c>
      <c r="F49" s="86">
        <v>80</v>
      </c>
      <c r="G49" s="86">
        <v>27</v>
      </c>
      <c r="H49" s="86">
        <v>85</v>
      </c>
      <c r="I49" s="86">
        <v>32</v>
      </c>
      <c r="J49" s="86">
        <v>26</v>
      </c>
      <c r="K49" s="86">
        <v>2</v>
      </c>
      <c r="L49" s="86">
        <v>63</v>
      </c>
      <c r="M49" s="86">
        <v>25</v>
      </c>
      <c r="N49" s="86">
        <v>22</v>
      </c>
      <c r="O49" s="86">
        <v>7</v>
      </c>
      <c r="P49" s="86" t="s">
        <v>153</v>
      </c>
      <c r="Q49" s="89">
        <v>100</v>
      </c>
      <c r="R49" s="138">
        <v>80</v>
      </c>
      <c r="S49" s="138">
        <v>27</v>
      </c>
      <c r="AR49" s="130">
        <f t="shared" si="1"/>
        <v>6</v>
      </c>
      <c r="AS49" s="130">
        <f t="shared" si="2"/>
        <v>9</v>
      </c>
      <c r="AT49" s="130">
        <f t="shared" si="3"/>
        <v>27</v>
      </c>
      <c r="AU49" s="139">
        <f t="shared" si="4"/>
        <v>100</v>
      </c>
      <c r="AV49" s="141">
        <f t="shared" si="5"/>
        <v>80</v>
      </c>
      <c r="AW49" s="205"/>
      <c r="BL49" s="214"/>
      <c r="BM49" s="127"/>
      <c r="BN49" s="127"/>
    </row>
    <row r="50" spans="2:66" x14ac:dyDescent="0.2">
      <c r="B50" s="86" t="s">
        <v>160</v>
      </c>
      <c r="C50" s="86" t="s">
        <v>152</v>
      </c>
      <c r="D50" s="87">
        <v>42829</v>
      </c>
      <c r="E50" s="88">
        <v>0.40887731481481482</v>
      </c>
      <c r="F50" s="86">
        <v>71</v>
      </c>
      <c r="G50" s="86">
        <v>15</v>
      </c>
      <c r="H50" s="86">
        <v>76</v>
      </c>
      <c r="I50" s="86">
        <v>27</v>
      </c>
      <c r="J50" s="86">
        <v>18</v>
      </c>
      <c r="K50" s="86">
        <v>8</v>
      </c>
      <c r="L50" s="86">
        <v>53</v>
      </c>
      <c r="M50" s="86">
        <v>21</v>
      </c>
      <c r="N50" s="86">
        <v>23</v>
      </c>
      <c r="O50" s="86">
        <v>6</v>
      </c>
      <c r="P50" s="86" t="s">
        <v>153</v>
      </c>
      <c r="Q50" s="89">
        <v>100</v>
      </c>
      <c r="R50" s="138">
        <v>71</v>
      </c>
      <c r="S50" s="138">
        <v>15</v>
      </c>
      <c r="AR50" s="130">
        <f t="shared" si="1"/>
        <v>2</v>
      </c>
      <c r="AS50" s="130">
        <f t="shared" si="2"/>
        <v>9</v>
      </c>
      <c r="AT50" s="130">
        <f t="shared" si="3"/>
        <v>30</v>
      </c>
      <c r="AU50" s="139">
        <f t="shared" si="4"/>
        <v>100</v>
      </c>
      <c r="AV50" s="141">
        <f t="shared" si="5"/>
        <v>71</v>
      </c>
      <c r="AW50" s="205"/>
      <c r="BL50" s="214"/>
      <c r="BM50" s="127"/>
      <c r="BN50" s="127"/>
    </row>
    <row r="51" spans="2:66" x14ac:dyDescent="0.2">
      <c r="B51" s="86" t="s">
        <v>161</v>
      </c>
      <c r="C51" s="86" t="s">
        <v>152</v>
      </c>
      <c r="D51" s="87">
        <v>42797</v>
      </c>
      <c r="E51" s="88">
        <v>0.4133680555555555</v>
      </c>
      <c r="F51" s="86">
        <v>83</v>
      </c>
      <c r="G51" s="86">
        <v>15</v>
      </c>
      <c r="H51" s="86">
        <v>88</v>
      </c>
      <c r="I51" s="86">
        <v>20</v>
      </c>
      <c r="J51" s="86">
        <v>19</v>
      </c>
      <c r="K51" s="86">
        <v>0</v>
      </c>
      <c r="L51" s="86">
        <v>66</v>
      </c>
      <c r="M51" s="86">
        <v>16</v>
      </c>
      <c r="N51" s="86">
        <v>22</v>
      </c>
      <c r="O51" s="86">
        <v>4</v>
      </c>
      <c r="P51" s="86" t="s">
        <v>153</v>
      </c>
      <c r="Q51" s="89">
        <v>100</v>
      </c>
      <c r="R51" s="138">
        <v>83</v>
      </c>
      <c r="S51" s="138">
        <v>15</v>
      </c>
      <c r="AR51" s="130">
        <f t="shared" si="1"/>
        <v>5</v>
      </c>
      <c r="AS51" s="130">
        <f t="shared" si="2"/>
        <v>9</v>
      </c>
      <c r="AT51" s="130">
        <f t="shared" si="3"/>
        <v>27</v>
      </c>
      <c r="AU51" s="139">
        <f t="shared" si="4"/>
        <v>100</v>
      </c>
      <c r="AV51" s="141">
        <f t="shared" si="5"/>
        <v>83</v>
      </c>
      <c r="AW51" s="205"/>
      <c r="BL51" s="214"/>
      <c r="BM51" s="127"/>
      <c r="BN51" s="127"/>
    </row>
    <row r="52" spans="2:66" x14ac:dyDescent="0.2">
      <c r="B52" s="86" t="s">
        <v>162</v>
      </c>
      <c r="C52" s="86" t="s">
        <v>152</v>
      </c>
      <c r="D52" s="87">
        <v>42797</v>
      </c>
      <c r="E52" s="88">
        <v>0.25961805555555556</v>
      </c>
      <c r="F52" s="86">
        <v>33</v>
      </c>
      <c r="G52" s="86">
        <v>10</v>
      </c>
      <c r="H52" s="86">
        <v>72</v>
      </c>
      <c r="I52" s="86">
        <v>35</v>
      </c>
      <c r="J52" s="86">
        <v>9</v>
      </c>
      <c r="K52" s="86">
        <v>5</v>
      </c>
      <c r="L52" s="86">
        <v>57</v>
      </c>
      <c r="M52" s="86">
        <v>28</v>
      </c>
      <c r="N52" s="86">
        <v>15</v>
      </c>
      <c r="O52" s="86">
        <v>7</v>
      </c>
      <c r="P52" s="86" t="s">
        <v>153</v>
      </c>
      <c r="Q52" s="89">
        <v>100</v>
      </c>
      <c r="R52" s="138">
        <v>33</v>
      </c>
      <c r="S52" s="138">
        <v>10</v>
      </c>
      <c r="AR52" s="130">
        <f t="shared" si="1"/>
        <v>5</v>
      </c>
      <c r="AS52" s="130">
        <f t="shared" si="2"/>
        <v>6</v>
      </c>
      <c r="AT52" s="130">
        <f t="shared" si="3"/>
        <v>28</v>
      </c>
      <c r="AU52" s="139">
        <f t="shared" si="4"/>
        <v>100</v>
      </c>
      <c r="AV52" s="141">
        <f t="shared" si="5"/>
        <v>33</v>
      </c>
      <c r="AW52" s="205"/>
      <c r="AX52" s="214"/>
      <c r="AY52" s="214"/>
      <c r="AZ52" s="214"/>
      <c r="BA52" s="214"/>
      <c r="BB52" s="214"/>
      <c r="BC52" s="214"/>
      <c r="BD52" s="214"/>
      <c r="BE52" s="214"/>
      <c r="BF52" s="214"/>
      <c r="BG52" s="214"/>
      <c r="BH52" s="214"/>
      <c r="BI52" s="214"/>
      <c r="BJ52" s="214"/>
      <c r="BK52" s="214"/>
      <c r="BL52" s="214"/>
      <c r="BM52" s="127"/>
      <c r="BN52" s="127"/>
    </row>
    <row r="53" spans="2:66" x14ac:dyDescent="0.2">
      <c r="B53" s="86" t="s">
        <v>162</v>
      </c>
      <c r="C53" s="86" t="s">
        <v>152</v>
      </c>
      <c r="D53" s="87">
        <v>42857</v>
      </c>
      <c r="E53" s="88">
        <v>0.30128472222222219</v>
      </c>
      <c r="F53" s="86">
        <v>67</v>
      </c>
      <c r="G53" s="86">
        <v>12</v>
      </c>
      <c r="H53" s="86">
        <v>72</v>
      </c>
      <c r="I53" s="86">
        <v>35</v>
      </c>
      <c r="J53" s="86">
        <v>9</v>
      </c>
      <c r="K53" s="86">
        <v>5</v>
      </c>
      <c r="L53" s="86">
        <v>57</v>
      </c>
      <c r="M53" s="86">
        <v>28</v>
      </c>
      <c r="N53" s="86">
        <v>15</v>
      </c>
      <c r="O53" s="86">
        <v>7</v>
      </c>
      <c r="P53" s="86" t="s">
        <v>153</v>
      </c>
      <c r="Q53" s="89">
        <v>101</v>
      </c>
      <c r="R53" s="138">
        <v>66</v>
      </c>
      <c r="S53" s="138">
        <v>11.88</v>
      </c>
      <c r="AR53" s="130">
        <f t="shared" si="1"/>
        <v>2</v>
      </c>
      <c r="AS53" s="130">
        <f t="shared" si="2"/>
        <v>7</v>
      </c>
      <c r="AT53" s="130">
        <f t="shared" si="3"/>
        <v>28</v>
      </c>
      <c r="AU53" s="139">
        <f t="shared" si="4"/>
        <v>101</v>
      </c>
      <c r="AV53" s="141">
        <f t="shared" si="5"/>
        <v>66.336633663366342</v>
      </c>
      <c r="AW53" s="205"/>
      <c r="AX53" s="214"/>
      <c r="AY53" s="214"/>
      <c r="AZ53" s="214"/>
      <c r="BA53" s="214"/>
      <c r="BB53" s="214"/>
      <c r="BC53" s="214"/>
      <c r="BD53" s="214"/>
      <c r="BE53" s="214"/>
      <c r="BF53" s="214"/>
      <c r="BG53" s="214"/>
      <c r="BH53" s="214"/>
      <c r="BI53" s="214"/>
      <c r="BJ53" s="214"/>
      <c r="BK53" s="214"/>
      <c r="BL53" s="214"/>
      <c r="BM53" s="127"/>
      <c r="BN53" s="127"/>
    </row>
    <row r="54" spans="2:66" x14ac:dyDescent="0.2">
      <c r="B54" s="86" t="s">
        <v>163</v>
      </c>
      <c r="C54" s="86" t="s">
        <v>152</v>
      </c>
      <c r="D54" s="87">
        <v>42858</v>
      </c>
      <c r="E54" s="88">
        <v>0.34295138888888888</v>
      </c>
      <c r="F54" s="86">
        <v>67</v>
      </c>
      <c r="G54" s="86">
        <v>30</v>
      </c>
      <c r="H54" s="86">
        <v>72</v>
      </c>
      <c r="I54" s="86">
        <v>35</v>
      </c>
      <c r="J54" s="86">
        <v>9</v>
      </c>
      <c r="K54" s="86">
        <v>5</v>
      </c>
      <c r="L54" s="86">
        <v>57</v>
      </c>
      <c r="M54" s="86">
        <v>28</v>
      </c>
      <c r="N54" s="86">
        <v>15</v>
      </c>
      <c r="O54" s="86">
        <v>7</v>
      </c>
      <c r="P54" s="86" t="s">
        <v>153</v>
      </c>
      <c r="Q54" s="89">
        <v>102</v>
      </c>
      <c r="R54" s="138">
        <v>66</v>
      </c>
      <c r="S54" s="138">
        <v>29.41</v>
      </c>
      <c r="AR54" s="130">
        <f t="shared" si="1"/>
        <v>3</v>
      </c>
      <c r="AS54" s="130">
        <f t="shared" si="2"/>
        <v>8</v>
      </c>
      <c r="AT54" s="130">
        <f t="shared" si="3"/>
        <v>59</v>
      </c>
      <c r="AU54" s="139">
        <f t="shared" si="4"/>
        <v>102</v>
      </c>
      <c r="AV54" s="141">
        <f t="shared" si="5"/>
        <v>65.686274509803923</v>
      </c>
      <c r="AW54" s="205"/>
      <c r="AX54" s="214"/>
      <c r="AY54" s="214"/>
      <c r="AZ54" s="214"/>
      <c r="BA54" s="214"/>
      <c r="BB54" s="214"/>
      <c r="BC54" s="214"/>
      <c r="BD54" s="214"/>
      <c r="BE54" s="214"/>
      <c r="BF54" s="214"/>
      <c r="BG54" s="214"/>
      <c r="BH54" s="214"/>
      <c r="BI54" s="214"/>
      <c r="BJ54" s="214"/>
      <c r="BK54" s="214"/>
      <c r="BL54" s="214"/>
      <c r="BM54" s="127"/>
      <c r="BN54" s="127"/>
    </row>
    <row r="55" spans="2:66" x14ac:dyDescent="0.2">
      <c r="B55" s="86" t="s">
        <v>163</v>
      </c>
      <c r="C55" s="86" t="s">
        <v>152</v>
      </c>
      <c r="D55" s="87">
        <v>42859</v>
      </c>
      <c r="E55" s="88">
        <v>0.30128472222222219</v>
      </c>
      <c r="F55" s="86">
        <v>44</v>
      </c>
      <c r="G55" s="86">
        <v>22</v>
      </c>
      <c r="H55" s="86">
        <v>72</v>
      </c>
      <c r="I55" s="86">
        <v>35</v>
      </c>
      <c r="J55" s="86">
        <v>9</v>
      </c>
      <c r="K55" s="86">
        <v>5</v>
      </c>
      <c r="L55" s="86">
        <v>57</v>
      </c>
      <c r="M55" s="86">
        <v>28</v>
      </c>
      <c r="N55" s="86">
        <v>15</v>
      </c>
      <c r="O55" s="86">
        <v>7</v>
      </c>
      <c r="P55" s="86" t="s">
        <v>153</v>
      </c>
      <c r="Q55" s="89">
        <v>103</v>
      </c>
      <c r="R55" s="138">
        <v>43</v>
      </c>
      <c r="S55" s="138">
        <v>21.36</v>
      </c>
      <c r="AR55" s="130">
        <f t="shared" si="1"/>
        <v>4</v>
      </c>
      <c r="AS55" s="130">
        <f t="shared" si="2"/>
        <v>7</v>
      </c>
      <c r="AT55" s="130">
        <f t="shared" si="3"/>
        <v>59</v>
      </c>
      <c r="AU55" s="139">
        <f t="shared" si="4"/>
        <v>103</v>
      </c>
      <c r="AV55" s="141">
        <f t="shared" si="5"/>
        <v>42.718446601941743</v>
      </c>
      <c r="AW55" s="205"/>
      <c r="AX55" s="214"/>
      <c r="AY55" s="214"/>
      <c r="AZ55" s="214"/>
      <c r="BA55" s="214"/>
      <c r="BB55" s="214"/>
      <c r="BC55" s="214"/>
      <c r="BD55" s="214"/>
      <c r="BE55" s="214"/>
      <c r="BF55" s="214"/>
      <c r="BG55" s="214"/>
      <c r="BH55" s="214"/>
      <c r="BI55" s="214"/>
      <c r="BJ55" s="214"/>
      <c r="BK55" s="214"/>
      <c r="BL55" s="214"/>
      <c r="BM55" s="127"/>
      <c r="BN55" s="127"/>
    </row>
    <row r="56" spans="2:66" x14ac:dyDescent="0.2">
      <c r="B56" s="86" t="s">
        <v>163</v>
      </c>
      <c r="C56" s="86" t="s">
        <v>152</v>
      </c>
      <c r="D56" s="87">
        <v>42952</v>
      </c>
      <c r="E56" s="88">
        <v>0.42628472222222219</v>
      </c>
      <c r="F56" s="86">
        <v>67</v>
      </c>
      <c r="G56" s="86">
        <v>11</v>
      </c>
      <c r="H56" s="86">
        <v>72</v>
      </c>
      <c r="I56" s="86">
        <v>35</v>
      </c>
      <c r="J56" s="86">
        <v>9</v>
      </c>
      <c r="K56" s="86">
        <v>5</v>
      </c>
      <c r="L56" s="86">
        <v>57</v>
      </c>
      <c r="M56" s="86">
        <v>28</v>
      </c>
      <c r="N56" s="86">
        <v>15</v>
      </c>
      <c r="O56" s="86">
        <v>7</v>
      </c>
      <c r="P56" s="86" t="s">
        <v>153</v>
      </c>
      <c r="Q56" s="89">
        <v>104</v>
      </c>
      <c r="R56" s="138">
        <v>64</v>
      </c>
      <c r="S56" s="138">
        <v>10.58</v>
      </c>
      <c r="AR56" s="130">
        <f t="shared" si="1"/>
        <v>6</v>
      </c>
      <c r="AS56" s="130">
        <f t="shared" si="2"/>
        <v>10</v>
      </c>
      <c r="AT56" s="130">
        <f t="shared" si="3"/>
        <v>59</v>
      </c>
      <c r="AU56" s="139">
        <f t="shared" si="4"/>
        <v>104</v>
      </c>
      <c r="AV56" s="141">
        <f t="shared" si="5"/>
        <v>64.423076923076934</v>
      </c>
      <c r="AW56" s="205"/>
      <c r="AX56" s="214"/>
      <c r="AY56" s="214"/>
      <c r="AZ56" s="214"/>
      <c r="BA56" s="214"/>
      <c r="BB56" s="214"/>
      <c r="BC56" s="214"/>
      <c r="BD56" s="214"/>
      <c r="BE56" s="214"/>
      <c r="BF56" s="214"/>
      <c r="BG56" s="214"/>
      <c r="BH56" s="214"/>
      <c r="BI56" s="214"/>
      <c r="BJ56" s="214"/>
      <c r="BK56" s="214"/>
      <c r="BL56" s="214"/>
      <c r="BM56" s="127"/>
      <c r="BN56" s="127"/>
    </row>
    <row r="57" spans="2:66" x14ac:dyDescent="0.2">
      <c r="B57" s="86" t="s">
        <v>162</v>
      </c>
      <c r="C57" s="86" t="s">
        <v>152</v>
      </c>
      <c r="D57" s="87">
        <v>42949</v>
      </c>
      <c r="E57" s="88">
        <v>0.30128472222222219</v>
      </c>
      <c r="F57" s="86">
        <v>67</v>
      </c>
      <c r="G57" s="86">
        <v>10</v>
      </c>
      <c r="H57" s="86">
        <v>72</v>
      </c>
      <c r="I57" s="86">
        <v>35</v>
      </c>
      <c r="J57" s="86">
        <v>9</v>
      </c>
      <c r="K57" s="86">
        <v>5</v>
      </c>
      <c r="L57" s="86">
        <v>57</v>
      </c>
      <c r="M57" s="86">
        <v>28</v>
      </c>
      <c r="N57" s="86">
        <v>15</v>
      </c>
      <c r="O57" s="86">
        <v>7</v>
      </c>
      <c r="P57" s="86" t="s">
        <v>153</v>
      </c>
      <c r="Q57" s="89">
        <v>101</v>
      </c>
      <c r="R57" s="138">
        <v>66</v>
      </c>
      <c r="S57" s="138">
        <v>9.9</v>
      </c>
      <c r="AR57" s="130">
        <f t="shared" si="1"/>
        <v>3</v>
      </c>
      <c r="AS57" s="130">
        <f t="shared" si="2"/>
        <v>7</v>
      </c>
      <c r="AT57" s="130">
        <f t="shared" si="3"/>
        <v>28</v>
      </c>
      <c r="AU57" s="139">
        <f t="shared" si="4"/>
        <v>101</v>
      </c>
      <c r="AV57" s="141">
        <f t="shared" si="5"/>
        <v>66.336633663366342</v>
      </c>
      <c r="AW57" s="205"/>
      <c r="AX57" s="214"/>
      <c r="AY57" s="214"/>
      <c r="AZ57" s="214"/>
      <c r="BA57" s="214"/>
      <c r="BB57" s="214"/>
      <c r="BC57" s="214"/>
      <c r="BD57" s="214"/>
      <c r="BE57" s="214"/>
      <c r="BF57" s="214"/>
      <c r="BG57" s="214"/>
      <c r="BH57" s="214"/>
      <c r="BI57" s="214"/>
      <c r="BJ57" s="214"/>
      <c r="BK57" s="214"/>
      <c r="BL57" s="214"/>
      <c r="BM57" s="127"/>
      <c r="BN57" s="127"/>
    </row>
    <row r="58" spans="2:66" x14ac:dyDescent="0.2">
      <c r="B58" s="86" t="s">
        <v>164</v>
      </c>
      <c r="C58" s="86" t="s">
        <v>152</v>
      </c>
      <c r="D58" s="87">
        <v>42919</v>
      </c>
      <c r="E58" s="88">
        <v>0.46795138888888888</v>
      </c>
      <c r="F58" s="86">
        <v>32</v>
      </c>
      <c r="G58" s="86">
        <v>10</v>
      </c>
      <c r="H58" s="86">
        <v>72</v>
      </c>
      <c r="I58" s="86">
        <v>35</v>
      </c>
      <c r="J58" s="86">
        <v>9</v>
      </c>
      <c r="K58" s="86">
        <v>5</v>
      </c>
      <c r="L58" s="86">
        <v>57</v>
      </c>
      <c r="M58" s="86">
        <v>28</v>
      </c>
      <c r="N58" s="86">
        <v>15</v>
      </c>
      <c r="O58" s="86">
        <v>7</v>
      </c>
      <c r="P58" s="86" t="s">
        <v>153</v>
      </c>
      <c r="Q58" s="89">
        <v>102</v>
      </c>
      <c r="R58" s="138">
        <v>31</v>
      </c>
      <c r="S58" s="138">
        <v>9.8000000000000007</v>
      </c>
      <c r="AR58" s="130">
        <f t="shared" si="1"/>
        <v>1</v>
      </c>
      <c r="AS58" s="130">
        <f t="shared" si="2"/>
        <v>11</v>
      </c>
      <c r="AT58" s="130">
        <f t="shared" si="3"/>
        <v>13</v>
      </c>
      <c r="AU58" s="139">
        <f t="shared" si="4"/>
        <v>102</v>
      </c>
      <c r="AV58" s="141">
        <f t="shared" si="5"/>
        <v>31.372549019607842</v>
      </c>
      <c r="AW58" s="205"/>
      <c r="AX58" s="214"/>
      <c r="AY58" s="214"/>
      <c r="AZ58" s="214"/>
      <c r="BA58" s="214"/>
      <c r="BB58" s="214"/>
      <c r="BC58" s="214"/>
      <c r="BD58" s="214"/>
      <c r="BE58" s="214"/>
      <c r="BF58" s="214"/>
      <c r="BG58" s="214"/>
      <c r="BH58" s="214"/>
      <c r="BI58" s="214"/>
      <c r="BJ58" s="214"/>
      <c r="BK58" s="214"/>
      <c r="BL58" s="214"/>
      <c r="BM58" s="127"/>
      <c r="BN58" s="127"/>
    </row>
    <row r="59" spans="2:66" x14ac:dyDescent="0.2">
      <c r="B59" s="86" t="s">
        <v>165</v>
      </c>
      <c r="C59" s="86" t="s">
        <v>152</v>
      </c>
      <c r="D59" s="87">
        <v>42829</v>
      </c>
      <c r="E59" s="88">
        <v>0.17628472222222222</v>
      </c>
      <c r="F59" s="86">
        <v>67</v>
      </c>
      <c r="G59" s="86">
        <v>2</v>
      </c>
      <c r="H59" s="86">
        <v>72</v>
      </c>
      <c r="I59" s="86">
        <v>35</v>
      </c>
      <c r="J59" s="86">
        <v>9</v>
      </c>
      <c r="K59" s="86">
        <v>5</v>
      </c>
      <c r="L59" s="86">
        <v>57</v>
      </c>
      <c r="M59" s="86">
        <v>28</v>
      </c>
      <c r="N59" s="86">
        <v>15</v>
      </c>
      <c r="O59" s="86">
        <v>7</v>
      </c>
      <c r="P59" s="86" t="s">
        <v>153</v>
      </c>
      <c r="Q59" s="89">
        <v>103</v>
      </c>
      <c r="R59" s="138">
        <v>65</v>
      </c>
      <c r="S59" s="138">
        <v>1.94</v>
      </c>
      <c r="AR59" s="130">
        <f t="shared" si="1"/>
        <v>2</v>
      </c>
      <c r="AS59" s="130">
        <f t="shared" si="2"/>
        <v>4</v>
      </c>
      <c r="AT59" s="130">
        <f t="shared" si="3"/>
        <v>10</v>
      </c>
      <c r="AU59" s="139">
        <f t="shared" si="4"/>
        <v>103</v>
      </c>
      <c r="AV59" s="141">
        <f t="shared" si="5"/>
        <v>65.048543689320397</v>
      </c>
      <c r="AW59" s="205"/>
      <c r="AX59" s="214"/>
      <c r="AY59" s="214"/>
      <c r="AZ59" s="214"/>
      <c r="BA59" s="214"/>
      <c r="BB59" s="214"/>
      <c r="BC59" s="214"/>
      <c r="BD59" s="214"/>
      <c r="BE59" s="214"/>
      <c r="BF59" s="214"/>
      <c r="BG59" s="214"/>
      <c r="BH59" s="214"/>
      <c r="BI59" s="214"/>
      <c r="BJ59" s="214"/>
      <c r="BK59" s="214"/>
      <c r="BL59" s="214"/>
      <c r="BM59" s="127"/>
      <c r="BN59" s="127"/>
    </row>
    <row r="60" spans="2:66" x14ac:dyDescent="0.2">
      <c r="B60" s="86" t="s">
        <v>166</v>
      </c>
      <c r="C60" s="86" t="s">
        <v>152</v>
      </c>
      <c r="D60" s="87">
        <v>42827</v>
      </c>
      <c r="E60" s="88">
        <v>0.30128472222222219</v>
      </c>
      <c r="F60" s="86">
        <v>50</v>
      </c>
      <c r="G60" s="86">
        <v>30</v>
      </c>
      <c r="H60" s="86">
        <v>72</v>
      </c>
      <c r="I60" s="86">
        <v>35</v>
      </c>
      <c r="J60" s="86">
        <v>9</v>
      </c>
      <c r="K60" s="86">
        <v>5</v>
      </c>
      <c r="L60" s="86">
        <v>57</v>
      </c>
      <c r="M60" s="86">
        <v>28</v>
      </c>
      <c r="N60" s="86">
        <v>15</v>
      </c>
      <c r="O60" s="86">
        <v>7</v>
      </c>
      <c r="P60" s="86" t="s">
        <v>153</v>
      </c>
      <c r="Q60" s="89">
        <v>100</v>
      </c>
      <c r="R60" s="138">
        <v>50</v>
      </c>
      <c r="S60" s="138">
        <v>30</v>
      </c>
      <c r="AR60" s="130">
        <f t="shared" si="1"/>
        <v>7</v>
      </c>
      <c r="AS60" s="130">
        <f t="shared" si="2"/>
        <v>7</v>
      </c>
      <c r="AT60" s="130">
        <f t="shared" si="3"/>
        <v>64</v>
      </c>
      <c r="AU60" s="139">
        <f t="shared" si="4"/>
        <v>100</v>
      </c>
      <c r="AV60" s="141">
        <f t="shared" si="5"/>
        <v>50</v>
      </c>
      <c r="AW60" s="205"/>
      <c r="AX60" s="214"/>
      <c r="AY60" s="214"/>
      <c r="AZ60" s="214"/>
      <c r="BA60" s="214"/>
      <c r="BB60" s="214"/>
      <c r="BC60" s="214"/>
      <c r="BD60" s="214"/>
      <c r="BE60" s="214"/>
      <c r="BF60" s="214"/>
      <c r="BG60" s="214"/>
      <c r="BH60" s="214"/>
      <c r="BI60" s="214"/>
      <c r="BJ60" s="214"/>
      <c r="BK60" s="214"/>
      <c r="BL60" s="214"/>
      <c r="BM60" s="127"/>
      <c r="BN60" s="127"/>
    </row>
    <row r="61" spans="2:66" x14ac:dyDescent="0.2">
      <c r="B61" s="86" t="s">
        <v>162</v>
      </c>
      <c r="C61" s="86" t="s">
        <v>152</v>
      </c>
      <c r="D61" s="87">
        <v>42858</v>
      </c>
      <c r="E61" s="88">
        <v>0.34295138888888888</v>
      </c>
      <c r="F61" s="86">
        <v>67</v>
      </c>
      <c r="G61" s="86">
        <v>5</v>
      </c>
      <c r="H61" s="86">
        <v>72</v>
      </c>
      <c r="I61" s="86">
        <v>35</v>
      </c>
      <c r="J61" s="86">
        <v>9</v>
      </c>
      <c r="K61" s="86">
        <v>5</v>
      </c>
      <c r="L61" s="86">
        <v>57</v>
      </c>
      <c r="M61" s="86">
        <v>28</v>
      </c>
      <c r="N61" s="86">
        <v>15</v>
      </c>
      <c r="O61" s="86">
        <v>7</v>
      </c>
      <c r="P61" s="86" t="s">
        <v>153</v>
      </c>
      <c r="Q61" s="89">
        <v>100</v>
      </c>
      <c r="R61" s="138">
        <v>67</v>
      </c>
      <c r="S61" s="138">
        <v>5</v>
      </c>
      <c r="AR61" s="130">
        <f t="shared" si="1"/>
        <v>3</v>
      </c>
      <c r="AS61" s="130">
        <f t="shared" si="2"/>
        <v>8</v>
      </c>
      <c r="AT61" s="130">
        <f t="shared" si="3"/>
        <v>28</v>
      </c>
      <c r="AU61" s="139">
        <f t="shared" si="4"/>
        <v>100</v>
      </c>
      <c r="AV61" s="141">
        <f t="shared" si="5"/>
        <v>67</v>
      </c>
      <c r="AW61" s="205"/>
      <c r="AX61" s="214"/>
      <c r="AY61" s="214"/>
      <c r="AZ61" s="214"/>
      <c r="BA61" s="214"/>
      <c r="BB61" s="214"/>
      <c r="BC61" s="214"/>
      <c r="BD61" s="214"/>
      <c r="BE61" s="214"/>
      <c r="BF61" s="214"/>
      <c r="BG61" s="214"/>
      <c r="BH61" s="214"/>
      <c r="BI61" s="214"/>
      <c r="BJ61" s="214"/>
      <c r="BK61" s="214"/>
      <c r="BL61" s="214"/>
      <c r="BM61" s="127"/>
      <c r="BN61" s="127"/>
    </row>
    <row r="62" spans="2:66" x14ac:dyDescent="0.2">
      <c r="B62" s="86" t="s">
        <v>167</v>
      </c>
      <c r="C62" s="86" t="s">
        <v>152</v>
      </c>
      <c r="D62" s="87">
        <v>42859</v>
      </c>
      <c r="E62" s="88">
        <v>0.38461805555555556</v>
      </c>
      <c r="F62" s="86">
        <v>67</v>
      </c>
      <c r="G62" s="86">
        <v>6</v>
      </c>
      <c r="H62" s="86">
        <v>72</v>
      </c>
      <c r="I62" s="86">
        <v>35</v>
      </c>
      <c r="J62" s="86">
        <v>9</v>
      </c>
      <c r="K62" s="86">
        <v>5</v>
      </c>
      <c r="L62" s="86">
        <v>57</v>
      </c>
      <c r="M62" s="86">
        <v>28</v>
      </c>
      <c r="N62" s="86">
        <v>15</v>
      </c>
      <c r="O62" s="86">
        <v>7</v>
      </c>
      <c r="P62" s="86" t="s">
        <v>153</v>
      </c>
      <c r="Q62" s="89">
        <v>100</v>
      </c>
      <c r="R62" s="138">
        <v>67</v>
      </c>
      <c r="S62" s="138">
        <v>6</v>
      </c>
      <c r="AR62" s="130">
        <f t="shared" si="1"/>
        <v>4</v>
      </c>
      <c r="AS62" s="130">
        <f t="shared" si="2"/>
        <v>9</v>
      </c>
      <c r="AT62" s="130">
        <f t="shared" si="3"/>
        <v>52</v>
      </c>
      <c r="AU62" s="139">
        <f t="shared" si="4"/>
        <v>100</v>
      </c>
      <c r="AV62" s="141">
        <f t="shared" si="5"/>
        <v>67</v>
      </c>
      <c r="AW62" s="205"/>
      <c r="AX62" s="214"/>
      <c r="AY62" s="214"/>
      <c r="AZ62" s="214"/>
      <c r="BA62" s="214"/>
      <c r="BB62" s="214"/>
      <c r="BC62" s="214"/>
      <c r="BD62" s="214"/>
      <c r="BE62" s="214"/>
      <c r="BF62" s="214"/>
      <c r="BG62" s="214"/>
      <c r="BH62" s="214"/>
      <c r="BI62" s="214"/>
      <c r="BJ62" s="214"/>
      <c r="BK62" s="214"/>
      <c r="BL62" s="214"/>
      <c r="BM62" s="127"/>
      <c r="BN62" s="127"/>
    </row>
    <row r="63" spans="2:66" x14ac:dyDescent="0.2">
      <c r="B63" s="86" t="s">
        <v>167</v>
      </c>
      <c r="C63" s="86" t="s">
        <v>152</v>
      </c>
      <c r="D63" s="87">
        <v>42891</v>
      </c>
      <c r="E63" s="88">
        <v>0.42628472222222219</v>
      </c>
      <c r="F63" s="86">
        <v>67</v>
      </c>
      <c r="G63" s="86">
        <v>7</v>
      </c>
      <c r="H63" s="86">
        <v>72</v>
      </c>
      <c r="I63" s="86">
        <v>35</v>
      </c>
      <c r="J63" s="86">
        <v>9</v>
      </c>
      <c r="K63" s="86">
        <v>5</v>
      </c>
      <c r="L63" s="86">
        <v>57</v>
      </c>
      <c r="M63" s="86">
        <v>28</v>
      </c>
      <c r="N63" s="86">
        <v>15</v>
      </c>
      <c r="O63" s="86">
        <v>7</v>
      </c>
      <c r="P63" s="86" t="s">
        <v>153</v>
      </c>
      <c r="Q63" s="89">
        <v>100</v>
      </c>
      <c r="R63" s="138">
        <v>67</v>
      </c>
      <c r="S63" s="138">
        <v>7</v>
      </c>
      <c r="AR63" s="130">
        <f t="shared" si="1"/>
        <v>1</v>
      </c>
      <c r="AS63" s="130">
        <f t="shared" si="2"/>
        <v>10</v>
      </c>
      <c r="AT63" s="130">
        <f t="shared" si="3"/>
        <v>52</v>
      </c>
      <c r="AU63" s="139">
        <f t="shared" si="4"/>
        <v>100</v>
      </c>
      <c r="AV63" s="141">
        <f t="shared" si="5"/>
        <v>67</v>
      </c>
      <c r="AW63" s="205"/>
      <c r="AX63" s="214"/>
      <c r="AY63" s="214"/>
      <c r="AZ63" s="214"/>
      <c r="BA63" s="214"/>
      <c r="BB63" s="214"/>
      <c r="BC63" s="214"/>
      <c r="BD63" s="214"/>
      <c r="BE63" s="214"/>
      <c r="BF63" s="214"/>
      <c r="BG63" s="214"/>
      <c r="BH63" s="214"/>
      <c r="BI63" s="214"/>
      <c r="BJ63" s="214"/>
      <c r="BK63" s="214"/>
      <c r="BL63" s="214"/>
      <c r="BM63" s="127"/>
      <c r="BN63" s="127"/>
    </row>
    <row r="64" spans="2:66" x14ac:dyDescent="0.2">
      <c r="B64" s="86" t="s">
        <v>167</v>
      </c>
      <c r="C64" s="86" t="s">
        <v>152</v>
      </c>
      <c r="D64" s="87">
        <v>42861</v>
      </c>
      <c r="E64" s="88">
        <v>0.21795138888888888</v>
      </c>
      <c r="F64" s="86">
        <v>67</v>
      </c>
      <c r="G64" s="86">
        <v>30</v>
      </c>
      <c r="H64" s="86">
        <v>72</v>
      </c>
      <c r="I64" s="86">
        <v>35</v>
      </c>
      <c r="J64" s="86">
        <v>9</v>
      </c>
      <c r="K64" s="86">
        <v>5</v>
      </c>
      <c r="L64" s="86">
        <v>57</v>
      </c>
      <c r="M64" s="86">
        <v>28</v>
      </c>
      <c r="N64" s="86">
        <v>15</v>
      </c>
      <c r="O64" s="86">
        <v>7</v>
      </c>
      <c r="P64" s="86" t="s">
        <v>153</v>
      </c>
      <c r="Q64" s="89">
        <v>100</v>
      </c>
      <c r="R64" s="138">
        <v>67</v>
      </c>
      <c r="S64" s="138">
        <v>30</v>
      </c>
      <c r="AR64" s="130">
        <f t="shared" si="1"/>
        <v>6</v>
      </c>
      <c r="AS64" s="130">
        <f t="shared" si="2"/>
        <v>5</v>
      </c>
      <c r="AT64" s="130">
        <f t="shared" si="3"/>
        <v>52</v>
      </c>
      <c r="AU64" s="139">
        <f t="shared" si="4"/>
        <v>100</v>
      </c>
      <c r="AV64" s="141">
        <f t="shared" si="5"/>
        <v>67</v>
      </c>
      <c r="AW64" s="205"/>
      <c r="AX64" s="214"/>
      <c r="AY64" s="214"/>
      <c r="AZ64" s="214"/>
      <c r="BA64" s="214"/>
      <c r="BB64" s="214"/>
      <c r="BC64" s="214"/>
      <c r="BD64" s="214"/>
      <c r="BE64" s="214"/>
      <c r="BF64" s="214"/>
      <c r="BG64" s="214"/>
      <c r="BH64" s="214"/>
      <c r="BI64" s="214"/>
      <c r="BJ64" s="214"/>
      <c r="BK64" s="214"/>
      <c r="BL64" s="214"/>
      <c r="BM64" s="127"/>
      <c r="BN64" s="127"/>
    </row>
    <row r="65" spans="2:66" x14ac:dyDescent="0.2">
      <c r="B65" s="86" t="s">
        <v>162</v>
      </c>
      <c r="C65" s="86" t="s">
        <v>152</v>
      </c>
      <c r="D65" s="87">
        <v>42954</v>
      </c>
      <c r="E65" s="88">
        <v>0.5096180555555555</v>
      </c>
      <c r="F65" s="86">
        <v>67</v>
      </c>
      <c r="G65" s="86">
        <v>30</v>
      </c>
      <c r="H65" s="86">
        <v>72</v>
      </c>
      <c r="I65" s="86">
        <v>35</v>
      </c>
      <c r="J65" s="86">
        <v>9</v>
      </c>
      <c r="K65" s="86">
        <v>5</v>
      </c>
      <c r="L65" s="86">
        <v>57</v>
      </c>
      <c r="M65" s="86">
        <v>28</v>
      </c>
      <c r="N65" s="86">
        <v>15</v>
      </c>
      <c r="O65" s="86">
        <v>7</v>
      </c>
      <c r="P65" s="86" t="s">
        <v>153</v>
      </c>
      <c r="Q65" s="89">
        <v>100</v>
      </c>
      <c r="R65" s="138">
        <v>67</v>
      </c>
      <c r="S65" s="138">
        <v>30</v>
      </c>
      <c r="AR65" s="130">
        <f t="shared" si="1"/>
        <v>1</v>
      </c>
      <c r="AS65" s="130">
        <f t="shared" si="2"/>
        <v>12</v>
      </c>
      <c r="AT65" s="130">
        <f t="shared" si="3"/>
        <v>28</v>
      </c>
      <c r="AU65" s="139">
        <f t="shared" si="4"/>
        <v>100</v>
      </c>
      <c r="AV65" s="141">
        <f t="shared" si="5"/>
        <v>67</v>
      </c>
      <c r="AW65" s="205"/>
      <c r="AX65" s="214"/>
      <c r="AY65" s="215"/>
      <c r="AZ65" s="214"/>
      <c r="BA65" s="214"/>
      <c r="BB65" s="214"/>
      <c r="BC65" s="214"/>
      <c r="BD65" s="214"/>
      <c r="BE65" s="214"/>
      <c r="BF65" s="214"/>
      <c r="BG65" s="214"/>
      <c r="BH65" s="214"/>
      <c r="BI65" s="214"/>
      <c r="BJ65" s="214"/>
      <c r="BK65" s="214"/>
      <c r="BL65" s="214"/>
      <c r="BM65" s="127"/>
      <c r="BN65" s="127"/>
    </row>
    <row r="66" spans="2:66" x14ac:dyDescent="0.2">
      <c r="B66" s="86" t="s">
        <v>162</v>
      </c>
      <c r="C66" s="86" t="s">
        <v>152</v>
      </c>
      <c r="D66" s="87">
        <v>42955</v>
      </c>
      <c r="E66" s="88">
        <v>0.55128472222222225</v>
      </c>
      <c r="F66" s="86">
        <v>87</v>
      </c>
      <c r="G66" s="86">
        <v>20</v>
      </c>
      <c r="H66" s="86">
        <v>72</v>
      </c>
      <c r="I66" s="86">
        <v>35</v>
      </c>
      <c r="J66" s="86">
        <v>9</v>
      </c>
      <c r="K66" s="86">
        <v>5</v>
      </c>
      <c r="L66" s="86">
        <v>57</v>
      </c>
      <c r="M66" s="86">
        <v>28</v>
      </c>
      <c r="N66" s="86">
        <v>15</v>
      </c>
      <c r="O66" s="86">
        <v>7</v>
      </c>
      <c r="P66" s="86" t="s">
        <v>153</v>
      </c>
      <c r="Q66" s="89">
        <v>100</v>
      </c>
      <c r="R66" s="138">
        <v>87</v>
      </c>
      <c r="S66" s="138">
        <v>20</v>
      </c>
      <c r="AR66" s="130">
        <f t="shared" si="1"/>
        <v>2</v>
      </c>
      <c r="AS66" s="130">
        <f t="shared" si="2"/>
        <v>13</v>
      </c>
      <c r="AT66" s="130">
        <f t="shared" si="3"/>
        <v>28</v>
      </c>
      <c r="AU66" s="139">
        <f t="shared" si="4"/>
        <v>100</v>
      </c>
      <c r="AV66" s="141">
        <f t="shared" si="5"/>
        <v>87</v>
      </c>
      <c r="AW66" s="205"/>
      <c r="AX66" s="214"/>
      <c r="AY66" s="214"/>
      <c r="AZ66" s="214"/>
      <c r="BA66" s="214"/>
      <c r="BB66" s="214"/>
      <c r="BC66" s="214"/>
      <c r="BD66" s="214"/>
      <c r="BE66" s="214"/>
      <c r="BF66" s="214"/>
      <c r="BG66" s="214"/>
      <c r="BH66" s="214"/>
      <c r="BI66" s="214"/>
      <c r="BJ66" s="214"/>
      <c r="BK66" s="214"/>
      <c r="BL66" s="214"/>
      <c r="BM66" s="127"/>
      <c r="BN66" s="127"/>
    </row>
    <row r="67" spans="2:66" x14ac:dyDescent="0.2">
      <c r="B67" s="86" t="s">
        <v>168</v>
      </c>
      <c r="C67" s="86" t="s">
        <v>152</v>
      </c>
      <c r="D67" s="87">
        <v>42925</v>
      </c>
      <c r="E67" s="88">
        <v>0.46795138888888888</v>
      </c>
      <c r="F67" s="86">
        <v>67</v>
      </c>
      <c r="G67" s="86">
        <v>12</v>
      </c>
      <c r="H67" s="86">
        <v>72</v>
      </c>
      <c r="I67" s="86">
        <v>35</v>
      </c>
      <c r="J67" s="86">
        <v>9</v>
      </c>
      <c r="K67" s="86">
        <v>5</v>
      </c>
      <c r="L67" s="86">
        <v>57</v>
      </c>
      <c r="M67" s="86">
        <v>28</v>
      </c>
      <c r="N67" s="86">
        <v>15</v>
      </c>
      <c r="O67" s="86">
        <v>7</v>
      </c>
      <c r="P67" s="86" t="s">
        <v>153</v>
      </c>
      <c r="Q67" s="89">
        <v>100</v>
      </c>
      <c r="R67" s="138">
        <v>67</v>
      </c>
      <c r="S67" s="138">
        <v>12</v>
      </c>
      <c r="AR67" s="130">
        <f t="shared" si="1"/>
        <v>7</v>
      </c>
      <c r="AS67" s="130">
        <f t="shared" si="2"/>
        <v>11</v>
      </c>
      <c r="AT67" s="130">
        <f t="shared" si="3"/>
        <v>33</v>
      </c>
      <c r="AU67" s="139">
        <f t="shared" si="4"/>
        <v>100</v>
      </c>
      <c r="AV67" s="141">
        <f t="shared" si="5"/>
        <v>67</v>
      </c>
      <c r="AW67" s="205"/>
      <c r="AX67" s="214"/>
      <c r="AY67" s="214"/>
      <c r="AZ67" s="214"/>
      <c r="BA67" s="214"/>
      <c r="BB67" s="214"/>
      <c r="BC67" s="214"/>
      <c r="BD67" s="214"/>
      <c r="BE67" s="214"/>
      <c r="BF67" s="214"/>
      <c r="BG67" s="214"/>
      <c r="BH67" s="214"/>
      <c r="BI67" s="214"/>
      <c r="BJ67" s="214"/>
      <c r="BK67" s="214"/>
      <c r="BL67" s="214"/>
      <c r="BM67" s="127"/>
      <c r="BN67" s="127"/>
    </row>
    <row r="68" spans="2:66" x14ac:dyDescent="0.2">
      <c r="B68" s="86" t="s">
        <v>169</v>
      </c>
      <c r="C68" s="86" t="s">
        <v>152</v>
      </c>
      <c r="D68" s="87">
        <v>42926</v>
      </c>
      <c r="E68" s="88">
        <v>0.13461805555555556</v>
      </c>
      <c r="F68" s="86">
        <v>67</v>
      </c>
      <c r="G68" s="86">
        <v>34</v>
      </c>
      <c r="H68" s="86">
        <v>72</v>
      </c>
      <c r="I68" s="86">
        <v>35</v>
      </c>
      <c r="J68" s="86">
        <v>9</v>
      </c>
      <c r="K68" s="86">
        <v>5</v>
      </c>
      <c r="L68" s="86">
        <v>57</v>
      </c>
      <c r="M68" s="86">
        <v>28</v>
      </c>
      <c r="N68" s="86">
        <v>15</v>
      </c>
      <c r="O68" s="86">
        <v>7</v>
      </c>
      <c r="P68" s="86" t="s">
        <v>153</v>
      </c>
      <c r="Q68" s="89">
        <v>100</v>
      </c>
      <c r="R68" s="138">
        <v>67</v>
      </c>
      <c r="S68" s="138">
        <v>34</v>
      </c>
      <c r="AR68" s="130">
        <f t="shared" si="1"/>
        <v>1</v>
      </c>
      <c r="AS68" s="130">
        <f t="shared" si="2"/>
        <v>3</v>
      </c>
      <c r="AT68" s="130">
        <f t="shared" si="3"/>
        <v>46</v>
      </c>
      <c r="AU68" s="139">
        <f t="shared" si="4"/>
        <v>100</v>
      </c>
      <c r="AV68" s="141">
        <f t="shared" si="5"/>
        <v>67</v>
      </c>
      <c r="AW68" s="205"/>
      <c r="AX68" s="214"/>
      <c r="AY68" s="214"/>
      <c r="AZ68" s="214"/>
      <c r="BA68" s="214"/>
      <c r="BB68" s="214"/>
      <c r="BC68" s="214"/>
      <c r="BD68" s="214"/>
      <c r="BE68" s="214"/>
      <c r="BF68" s="214"/>
      <c r="BG68" s="214"/>
      <c r="BH68" s="214"/>
      <c r="BI68" s="214"/>
      <c r="BJ68" s="214"/>
      <c r="BK68" s="214"/>
      <c r="BL68" s="214"/>
      <c r="BM68" s="127"/>
      <c r="BN68" s="127"/>
    </row>
    <row r="69" spans="2:66" x14ac:dyDescent="0.2">
      <c r="B69" s="86" t="s">
        <v>170</v>
      </c>
      <c r="C69" s="86" t="s">
        <v>152</v>
      </c>
      <c r="D69" s="87">
        <v>42867</v>
      </c>
      <c r="E69" s="88">
        <v>0.17628472222222222</v>
      </c>
      <c r="F69" s="86">
        <v>88</v>
      </c>
      <c r="G69" s="86">
        <v>30</v>
      </c>
      <c r="H69" s="86">
        <v>72</v>
      </c>
      <c r="I69" s="86">
        <v>35</v>
      </c>
      <c r="J69" s="86">
        <v>9</v>
      </c>
      <c r="K69" s="86">
        <v>5</v>
      </c>
      <c r="L69" s="86">
        <v>57</v>
      </c>
      <c r="M69" s="86">
        <v>28</v>
      </c>
      <c r="N69" s="86">
        <v>15</v>
      </c>
      <c r="O69" s="86">
        <v>7</v>
      </c>
      <c r="P69" s="86" t="s">
        <v>153</v>
      </c>
      <c r="Q69" s="89">
        <v>100</v>
      </c>
      <c r="R69" s="138">
        <v>88</v>
      </c>
      <c r="S69" s="138">
        <v>30</v>
      </c>
      <c r="AR69" s="130">
        <f t="shared" si="1"/>
        <v>5</v>
      </c>
      <c r="AS69" s="130">
        <f t="shared" si="2"/>
        <v>4</v>
      </c>
      <c r="AT69" s="130">
        <f t="shared" si="3"/>
        <v>37</v>
      </c>
      <c r="AU69" s="139">
        <f t="shared" si="4"/>
        <v>100</v>
      </c>
      <c r="AV69" s="141">
        <f t="shared" si="5"/>
        <v>88</v>
      </c>
      <c r="AW69" s="205"/>
      <c r="AX69" s="214"/>
      <c r="AY69" s="214"/>
      <c r="AZ69" s="214"/>
      <c r="BA69" s="214"/>
      <c r="BB69" s="214"/>
      <c r="BC69" s="214"/>
      <c r="BD69" s="214"/>
      <c r="BE69" s="214"/>
      <c r="BF69" s="214"/>
      <c r="BG69" s="214"/>
      <c r="BH69" s="214"/>
      <c r="BI69" s="214"/>
      <c r="BJ69" s="214"/>
      <c r="BK69" s="214"/>
      <c r="BL69" s="214"/>
      <c r="BM69" s="127"/>
      <c r="BN69" s="127"/>
    </row>
    <row r="70" spans="2:66" x14ac:dyDescent="0.2">
      <c r="B70" s="86" t="s">
        <v>162</v>
      </c>
      <c r="C70" s="86" t="s">
        <v>152</v>
      </c>
      <c r="D70" s="87">
        <v>42748</v>
      </c>
      <c r="E70" s="88">
        <v>0.71795138888888888</v>
      </c>
      <c r="F70" s="86">
        <v>67</v>
      </c>
      <c r="G70" s="86">
        <v>30</v>
      </c>
      <c r="H70" s="86">
        <v>72</v>
      </c>
      <c r="I70" s="86">
        <v>35</v>
      </c>
      <c r="J70" s="86">
        <v>9</v>
      </c>
      <c r="K70" s="86">
        <v>5</v>
      </c>
      <c r="L70" s="86">
        <v>57</v>
      </c>
      <c r="M70" s="86">
        <v>28</v>
      </c>
      <c r="N70" s="86">
        <v>15</v>
      </c>
      <c r="O70" s="86">
        <v>7</v>
      </c>
      <c r="P70" s="86" t="s">
        <v>153</v>
      </c>
      <c r="Q70" s="89">
        <v>100</v>
      </c>
      <c r="R70" s="138">
        <v>67</v>
      </c>
      <c r="S70" s="138">
        <v>30</v>
      </c>
      <c r="AR70" s="130">
        <f t="shared" si="1"/>
        <v>5</v>
      </c>
      <c r="AS70" s="130">
        <f t="shared" si="2"/>
        <v>17</v>
      </c>
      <c r="AT70" s="130">
        <f t="shared" si="3"/>
        <v>28</v>
      </c>
      <c r="AU70" s="139">
        <f t="shared" si="4"/>
        <v>100</v>
      </c>
      <c r="AV70" s="141">
        <f t="shared" si="5"/>
        <v>67</v>
      </c>
      <c r="AW70" s="205"/>
      <c r="AX70" s="214"/>
      <c r="AY70" s="214"/>
      <c r="AZ70" s="214"/>
      <c r="BA70" s="214"/>
      <c r="BB70" s="214"/>
      <c r="BC70" s="214"/>
      <c r="BD70" s="214"/>
      <c r="BE70" s="214"/>
      <c r="BF70" s="214"/>
      <c r="BG70" s="214"/>
      <c r="BH70" s="214"/>
      <c r="BI70" s="214"/>
      <c r="BJ70" s="214"/>
      <c r="BK70" s="214"/>
      <c r="BL70" s="214"/>
      <c r="BM70" s="127"/>
      <c r="BN70" s="127"/>
    </row>
    <row r="71" spans="2:66" x14ac:dyDescent="0.2">
      <c r="B71" s="86" t="s">
        <v>166</v>
      </c>
      <c r="C71" s="86" t="s">
        <v>152</v>
      </c>
      <c r="D71" s="87">
        <v>42871</v>
      </c>
      <c r="E71" s="88">
        <v>0.38461805555555556</v>
      </c>
      <c r="F71" s="86">
        <v>67</v>
      </c>
      <c r="G71" s="86">
        <v>30</v>
      </c>
      <c r="H71" s="86">
        <v>72</v>
      </c>
      <c r="I71" s="86">
        <v>35</v>
      </c>
      <c r="J71" s="86">
        <v>9</v>
      </c>
      <c r="K71" s="86">
        <v>5</v>
      </c>
      <c r="L71" s="86">
        <v>57</v>
      </c>
      <c r="M71" s="86">
        <v>28</v>
      </c>
      <c r="N71" s="86">
        <v>15</v>
      </c>
      <c r="O71" s="86">
        <v>7</v>
      </c>
      <c r="P71" s="86" t="s">
        <v>153</v>
      </c>
      <c r="Q71" s="89">
        <v>100</v>
      </c>
      <c r="R71" s="138">
        <v>67</v>
      </c>
      <c r="S71" s="138">
        <v>30</v>
      </c>
      <c r="AR71" s="130">
        <f t="shared" si="1"/>
        <v>2</v>
      </c>
      <c r="AS71" s="130">
        <f t="shared" si="2"/>
        <v>9</v>
      </c>
      <c r="AT71" s="130">
        <f t="shared" si="3"/>
        <v>64</v>
      </c>
      <c r="AU71" s="139">
        <f t="shared" si="4"/>
        <v>100</v>
      </c>
      <c r="AV71" s="141">
        <f t="shared" si="5"/>
        <v>67</v>
      </c>
      <c r="AW71" s="205"/>
      <c r="AX71" s="214"/>
      <c r="AY71" s="214"/>
      <c r="AZ71" s="214"/>
      <c r="BA71" s="214"/>
      <c r="BB71" s="214"/>
      <c r="BC71" s="214"/>
      <c r="BD71" s="214"/>
      <c r="BE71" s="214"/>
      <c r="BF71" s="214"/>
      <c r="BG71" s="214"/>
      <c r="BH71" s="214"/>
      <c r="BI71" s="214"/>
      <c r="BJ71" s="214"/>
      <c r="BK71" s="214"/>
      <c r="BL71" s="214"/>
      <c r="BM71" s="127"/>
      <c r="BN71" s="127"/>
    </row>
    <row r="72" spans="2:66" x14ac:dyDescent="0.2">
      <c r="B72" s="86" t="s">
        <v>166</v>
      </c>
      <c r="C72" s="86" t="s">
        <v>152</v>
      </c>
      <c r="D72" s="87">
        <v>42875</v>
      </c>
      <c r="E72" s="88">
        <v>0.6346180555555555</v>
      </c>
      <c r="F72" s="86">
        <v>67</v>
      </c>
      <c r="G72" s="86">
        <v>16</v>
      </c>
      <c r="H72" s="86">
        <v>72</v>
      </c>
      <c r="I72" s="86">
        <v>35</v>
      </c>
      <c r="J72" s="86">
        <v>9</v>
      </c>
      <c r="K72" s="86">
        <v>5</v>
      </c>
      <c r="L72" s="86">
        <v>57</v>
      </c>
      <c r="M72" s="86">
        <v>28</v>
      </c>
      <c r="N72" s="86">
        <v>15</v>
      </c>
      <c r="O72" s="86">
        <v>7</v>
      </c>
      <c r="P72" s="86" t="s">
        <v>153</v>
      </c>
      <c r="Q72" s="89">
        <v>100</v>
      </c>
      <c r="R72" s="138">
        <v>67</v>
      </c>
      <c r="S72" s="138">
        <v>16</v>
      </c>
      <c r="AR72" s="130">
        <f t="shared" si="1"/>
        <v>6</v>
      </c>
      <c r="AS72" s="130">
        <f t="shared" si="2"/>
        <v>15</v>
      </c>
      <c r="AT72" s="130">
        <f t="shared" si="3"/>
        <v>64</v>
      </c>
      <c r="AU72" s="139">
        <f t="shared" si="4"/>
        <v>100</v>
      </c>
      <c r="AV72" s="141">
        <f t="shared" si="5"/>
        <v>67</v>
      </c>
      <c r="AW72" s="205"/>
      <c r="AX72" s="214"/>
      <c r="AY72" s="214"/>
      <c r="AZ72" s="214"/>
      <c r="BA72" s="214"/>
      <c r="BB72" s="214"/>
      <c r="BC72" s="214"/>
      <c r="BD72" s="214"/>
      <c r="BE72" s="214"/>
      <c r="BF72" s="214"/>
      <c r="BG72" s="214"/>
      <c r="BH72" s="214"/>
      <c r="BI72" s="214"/>
      <c r="BJ72" s="214"/>
      <c r="BK72" s="214"/>
      <c r="BL72" s="214"/>
      <c r="BM72" s="127"/>
      <c r="BN72" s="127"/>
    </row>
    <row r="73" spans="2:66" x14ac:dyDescent="0.2">
      <c r="B73" s="86" t="s">
        <v>162</v>
      </c>
      <c r="C73" s="86" t="s">
        <v>152</v>
      </c>
      <c r="D73" s="87">
        <v>42812</v>
      </c>
      <c r="E73" s="88">
        <v>0.84295138888888888</v>
      </c>
      <c r="F73" s="86">
        <v>67</v>
      </c>
      <c r="G73" s="86">
        <v>18</v>
      </c>
      <c r="H73" s="86">
        <v>72</v>
      </c>
      <c r="I73" s="86">
        <v>35</v>
      </c>
      <c r="J73" s="86">
        <v>9</v>
      </c>
      <c r="K73" s="86">
        <v>5</v>
      </c>
      <c r="L73" s="86">
        <v>57</v>
      </c>
      <c r="M73" s="86">
        <v>28</v>
      </c>
      <c r="N73" s="86">
        <v>15</v>
      </c>
      <c r="O73" s="86">
        <v>7</v>
      </c>
      <c r="P73" s="86" t="s">
        <v>153</v>
      </c>
      <c r="Q73" s="89">
        <v>100</v>
      </c>
      <c r="R73" s="138">
        <v>67</v>
      </c>
      <c r="S73" s="138">
        <v>18</v>
      </c>
      <c r="AR73" s="130">
        <f t="shared" si="1"/>
        <v>6</v>
      </c>
      <c r="AS73" s="130">
        <f t="shared" si="2"/>
        <v>20</v>
      </c>
      <c r="AT73" s="130">
        <f t="shared" si="3"/>
        <v>28</v>
      </c>
      <c r="AU73" s="139">
        <f t="shared" si="4"/>
        <v>100</v>
      </c>
      <c r="AV73" s="141">
        <f t="shared" si="5"/>
        <v>67</v>
      </c>
      <c r="AW73" s="205"/>
      <c r="AX73" s="214"/>
      <c r="AY73" s="214"/>
      <c r="AZ73" s="214"/>
      <c r="BA73" s="214"/>
      <c r="BB73" s="214"/>
      <c r="BC73" s="214"/>
      <c r="BD73" s="214"/>
      <c r="BE73" s="214"/>
      <c r="BF73" s="214"/>
      <c r="BG73" s="214"/>
      <c r="BH73" s="214"/>
      <c r="BI73" s="214"/>
      <c r="BJ73" s="214"/>
      <c r="BK73" s="214"/>
      <c r="BL73" s="214"/>
      <c r="BM73" s="127"/>
      <c r="BN73" s="127"/>
    </row>
    <row r="74" spans="2:66" x14ac:dyDescent="0.2">
      <c r="B74" s="86" t="s">
        <v>162</v>
      </c>
      <c r="C74" s="86" t="s">
        <v>152</v>
      </c>
      <c r="D74" s="87">
        <v>42810</v>
      </c>
      <c r="E74" s="88">
        <v>0.5096180555555555</v>
      </c>
      <c r="F74" s="86">
        <v>88</v>
      </c>
      <c r="G74" s="86">
        <v>19</v>
      </c>
      <c r="H74" s="86">
        <v>72</v>
      </c>
      <c r="I74" s="86">
        <v>35</v>
      </c>
      <c r="J74" s="86">
        <v>9</v>
      </c>
      <c r="K74" s="86">
        <v>5</v>
      </c>
      <c r="L74" s="86">
        <v>57</v>
      </c>
      <c r="M74" s="86">
        <v>28</v>
      </c>
      <c r="N74" s="86">
        <v>15</v>
      </c>
      <c r="O74" s="86">
        <v>7</v>
      </c>
      <c r="P74" s="86" t="s">
        <v>153</v>
      </c>
      <c r="Q74" s="89">
        <v>100</v>
      </c>
      <c r="R74" s="138">
        <v>88</v>
      </c>
      <c r="S74" s="138">
        <v>19</v>
      </c>
      <c r="AR74" s="130">
        <f t="shared" si="1"/>
        <v>4</v>
      </c>
      <c r="AS74" s="130">
        <f t="shared" si="2"/>
        <v>12</v>
      </c>
      <c r="AT74" s="130">
        <f t="shared" si="3"/>
        <v>28</v>
      </c>
      <c r="AU74" s="139">
        <f t="shared" si="4"/>
        <v>100</v>
      </c>
      <c r="AV74" s="141">
        <f t="shared" si="5"/>
        <v>88</v>
      </c>
      <c r="AW74" s="205"/>
      <c r="AX74" s="214"/>
      <c r="AY74" s="214"/>
      <c r="AZ74" s="214"/>
      <c r="BA74" s="214"/>
      <c r="BB74" s="214"/>
      <c r="BC74" s="214"/>
      <c r="BD74" s="214"/>
      <c r="BE74" s="214"/>
      <c r="BF74" s="214"/>
      <c r="BG74" s="214"/>
      <c r="BH74" s="214"/>
      <c r="BI74" s="214"/>
      <c r="BJ74" s="214"/>
      <c r="BK74" s="214"/>
      <c r="BL74" s="214"/>
      <c r="BM74" s="127"/>
      <c r="BN74" s="127"/>
    </row>
    <row r="75" spans="2:66" x14ac:dyDescent="0.2">
      <c r="B75" s="86" t="s">
        <v>171</v>
      </c>
      <c r="C75" s="86" t="s">
        <v>152</v>
      </c>
      <c r="D75" s="87">
        <v>42858</v>
      </c>
      <c r="E75" s="88">
        <v>0.34295138888888888</v>
      </c>
      <c r="F75" s="86">
        <v>90</v>
      </c>
      <c r="G75" s="86">
        <v>30</v>
      </c>
      <c r="H75" s="86">
        <v>72</v>
      </c>
      <c r="I75" s="86">
        <v>35</v>
      </c>
      <c r="J75" s="86">
        <v>9</v>
      </c>
      <c r="K75" s="86">
        <v>5</v>
      </c>
      <c r="L75" s="86">
        <v>57</v>
      </c>
      <c r="M75" s="86">
        <v>28</v>
      </c>
      <c r="N75" s="86">
        <v>15</v>
      </c>
      <c r="O75" s="86">
        <v>7</v>
      </c>
      <c r="P75" s="86" t="s">
        <v>153</v>
      </c>
      <c r="Q75" s="89">
        <v>100</v>
      </c>
      <c r="R75" s="138">
        <v>90</v>
      </c>
      <c r="S75" s="138">
        <v>30</v>
      </c>
      <c r="AR75" s="130">
        <f t="shared" si="1"/>
        <v>3</v>
      </c>
      <c r="AS75" s="130">
        <f t="shared" si="2"/>
        <v>8</v>
      </c>
      <c r="AT75" s="130">
        <f t="shared" si="3"/>
        <v>14</v>
      </c>
      <c r="AU75" s="139">
        <f t="shared" si="4"/>
        <v>100</v>
      </c>
      <c r="AV75" s="141">
        <f t="shared" si="5"/>
        <v>90</v>
      </c>
      <c r="AW75" s="205"/>
      <c r="AX75" s="214"/>
      <c r="AY75" s="214"/>
      <c r="AZ75" s="214"/>
      <c r="BA75" s="214"/>
      <c r="BB75" s="214"/>
      <c r="BC75" s="214"/>
      <c r="BD75" s="214"/>
      <c r="BE75" s="214"/>
      <c r="BF75" s="214"/>
      <c r="BG75" s="214"/>
      <c r="BH75" s="214"/>
      <c r="BI75" s="214"/>
      <c r="BJ75" s="214"/>
      <c r="BK75" s="214"/>
      <c r="BL75" s="214"/>
      <c r="BM75" s="127"/>
      <c r="BN75" s="127"/>
    </row>
    <row r="76" spans="2:66" x14ac:dyDescent="0.2">
      <c r="B76" s="86" t="s">
        <v>172</v>
      </c>
      <c r="C76" s="86" t="s">
        <v>152</v>
      </c>
      <c r="D76" s="87">
        <v>42859</v>
      </c>
      <c r="E76" s="88">
        <v>0.38461805555555556</v>
      </c>
      <c r="F76" s="86">
        <v>90</v>
      </c>
      <c r="G76" s="86">
        <v>30</v>
      </c>
      <c r="H76" s="86">
        <v>72</v>
      </c>
      <c r="I76" s="86">
        <v>35</v>
      </c>
      <c r="J76" s="86">
        <v>9</v>
      </c>
      <c r="K76" s="86">
        <v>5</v>
      </c>
      <c r="L76" s="86">
        <v>57</v>
      </c>
      <c r="M76" s="86">
        <v>28</v>
      </c>
      <c r="N76" s="86">
        <v>15</v>
      </c>
      <c r="O76" s="86">
        <v>7</v>
      </c>
      <c r="P76" s="86" t="s">
        <v>153</v>
      </c>
      <c r="Q76" s="89">
        <v>100</v>
      </c>
      <c r="R76" s="138">
        <v>90</v>
      </c>
      <c r="S76" s="138">
        <v>30</v>
      </c>
      <c r="AR76" s="130">
        <f t="shared" si="1"/>
        <v>4</v>
      </c>
      <c r="AS76" s="130">
        <f t="shared" si="2"/>
        <v>9</v>
      </c>
      <c r="AT76" s="130">
        <f t="shared" si="3"/>
        <v>13</v>
      </c>
      <c r="AU76" s="139">
        <f t="shared" si="4"/>
        <v>100</v>
      </c>
      <c r="AV76" s="141">
        <f t="shared" si="5"/>
        <v>90</v>
      </c>
      <c r="AW76" s="205"/>
      <c r="AX76" s="214"/>
      <c r="AY76" s="214"/>
      <c r="AZ76" s="214"/>
      <c r="BA76" s="214"/>
      <c r="BB76" s="214"/>
      <c r="BC76" s="214"/>
      <c r="BD76" s="214"/>
      <c r="BE76" s="214"/>
      <c r="BF76" s="214"/>
      <c r="BG76" s="214"/>
      <c r="BH76" s="214"/>
      <c r="BI76" s="214"/>
      <c r="BJ76" s="214"/>
      <c r="BK76" s="214"/>
      <c r="BL76" s="214"/>
      <c r="BM76" s="127"/>
      <c r="BN76" s="127"/>
    </row>
    <row r="77" spans="2:66" x14ac:dyDescent="0.2">
      <c r="B77" s="86" t="s">
        <v>173</v>
      </c>
      <c r="C77" s="86" t="s">
        <v>152</v>
      </c>
      <c r="D77" s="87">
        <v>42921</v>
      </c>
      <c r="E77" s="88">
        <v>0.42628472222222219</v>
      </c>
      <c r="F77" s="86">
        <v>67</v>
      </c>
      <c r="G77" s="86">
        <v>30</v>
      </c>
      <c r="H77" s="86">
        <v>72</v>
      </c>
      <c r="I77" s="86">
        <v>35</v>
      </c>
      <c r="J77" s="86">
        <v>9</v>
      </c>
      <c r="K77" s="86">
        <v>5</v>
      </c>
      <c r="L77" s="86">
        <v>57</v>
      </c>
      <c r="M77" s="86">
        <v>28</v>
      </c>
      <c r="N77" s="86">
        <v>15</v>
      </c>
      <c r="O77" s="86">
        <v>7</v>
      </c>
      <c r="P77" s="86" t="s">
        <v>153</v>
      </c>
      <c r="Q77" s="89">
        <v>100</v>
      </c>
      <c r="R77" s="138">
        <v>67</v>
      </c>
      <c r="S77" s="138">
        <v>30</v>
      </c>
      <c r="AR77" s="130">
        <f t="shared" si="1"/>
        <v>3</v>
      </c>
      <c r="AS77" s="130">
        <f t="shared" si="2"/>
        <v>10</v>
      </c>
      <c r="AT77" s="130">
        <f t="shared" si="3"/>
        <v>14</v>
      </c>
      <c r="AU77" s="139">
        <f t="shared" si="4"/>
        <v>100</v>
      </c>
      <c r="AV77" s="141">
        <f t="shared" si="5"/>
        <v>67</v>
      </c>
      <c r="AW77" s="205"/>
      <c r="AX77" s="214"/>
      <c r="AY77" s="214"/>
      <c r="AZ77" s="214"/>
      <c r="BA77" s="214"/>
      <c r="BB77" s="214"/>
      <c r="BC77" s="214"/>
      <c r="BD77" s="214"/>
      <c r="BE77" s="214"/>
      <c r="BF77" s="214"/>
      <c r="BG77" s="214"/>
      <c r="BH77" s="214"/>
      <c r="BI77" s="214"/>
      <c r="BJ77" s="214"/>
      <c r="BK77" s="214"/>
      <c r="BL77" s="214"/>
      <c r="BM77" s="127"/>
      <c r="BN77" s="127"/>
    </row>
    <row r="78" spans="2:66" x14ac:dyDescent="0.2">
      <c r="B78" s="86" t="s">
        <v>162</v>
      </c>
      <c r="C78" s="86" t="s">
        <v>152</v>
      </c>
      <c r="D78" s="87">
        <v>42922</v>
      </c>
      <c r="E78" s="88">
        <v>0.46795138888888888</v>
      </c>
      <c r="F78" s="86">
        <v>67</v>
      </c>
      <c r="G78" s="86">
        <v>20</v>
      </c>
      <c r="H78" s="86">
        <v>72</v>
      </c>
      <c r="I78" s="86">
        <v>35</v>
      </c>
      <c r="J78" s="86">
        <v>9</v>
      </c>
      <c r="K78" s="86">
        <v>5</v>
      </c>
      <c r="L78" s="86">
        <v>57</v>
      </c>
      <c r="M78" s="86">
        <v>28</v>
      </c>
      <c r="N78" s="86">
        <v>15</v>
      </c>
      <c r="O78" s="86">
        <v>7</v>
      </c>
      <c r="P78" s="86" t="s">
        <v>153</v>
      </c>
      <c r="Q78" s="89">
        <v>100</v>
      </c>
      <c r="R78" s="138">
        <v>67</v>
      </c>
      <c r="S78" s="138">
        <v>20</v>
      </c>
      <c r="AR78" s="130">
        <f t="shared" si="1"/>
        <v>4</v>
      </c>
      <c r="AS78" s="130">
        <f t="shared" si="2"/>
        <v>11</v>
      </c>
      <c r="AT78" s="130">
        <f t="shared" si="3"/>
        <v>28</v>
      </c>
      <c r="AU78" s="139">
        <f t="shared" si="4"/>
        <v>100</v>
      </c>
      <c r="AV78" s="141">
        <f t="shared" si="5"/>
        <v>67</v>
      </c>
      <c r="AW78" s="205"/>
      <c r="AX78" s="214"/>
      <c r="AY78" s="214"/>
      <c r="AZ78" s="214"/>
      <c r="BA78" s="214"/>
      <c r="BB78" s="214"/>
      <c r="BC78" s="214"/>
      <c r="BD78" s="214"/>
      <c r="BE78" s="214"/>
      <c r="BF78" s="214"/>
      <c r="BG78" s="214"/>
      <c r="BH78" s="214"/>
      <c r="BI78" s="214"/>
      <c r="BJ78" s="214"/>
      <c r="BK78" s="214"/>
      <c r="BL78" s="214"/>
      <c r="BM78" s="127"/>
      <c r="BN78" s="127"/>
    </row>
    <row r="79" spans="2:66" x14ac:dyDescent="0.2">
      <c r="B79" s="86" t="s">
        <v>162</v>
      </c>
      <c r="C79" s="86" t="s">
        <v>152</v>
      </c>
      <c r="D79" s="87">
        <v>42954</v>
      </c>
      <c r="E79" s="88">
        <v>0.5096180555555555</v>
      </c>
      <c r="F79" s="86">
        <v>67</v>
      </c>
      <c r="G79" s="86">
        <v>22</v>
      </c>
      <c r="H79" s="86">
        <v>72</v>
      </c>
      <c r="I79" s="86">
        <v>35</v>
      </c>
      <c r="J79" s="86">
        <v>9</v>
      </c>
      <c r="K79" s="86">
        <v>5</v>
      </c>
      <c r="L79" s="86">
        <v>57</v>
      </c>
      <c r="M79" s="86">
        <v>28</v>
      </c>
      <c r="N79" s="86">
        <v>15</v>
      </c>
      <c r="O79" s="86">
        <v>7</v>
      </c>
      <c r="P79" s="86" t="s">
        <v>153</v>
      </c>
      <c r="Q79" s="89">
        <v>100</v>
      </c>
      <c r="R79" s="138">
        <v>67</v>
      </c>
      <c r="S79" s="138">
        <v>22</v>
      </c>
      <c r="AR79" s="130">
        <f t="shared" si="1"/>
        <v>1</v>
      </c>
      <c r="AS79" s="130">
        <f t="shared" si="2"/>
        <v>12</v>
      </c>
      <c r="AT79" s="130">
        <f t="shared" si="3"/>
        <v>28</v>
      </c>
      <c r="AU79" s="139">
        <f t="shared" si="4"/>
        <v>100</v>
      </c>
      <c r="AV79" s="141">
        <f t="shared" si="5"/>
        <v>67</v>
      </c>
      <c r="AW79" s="205"/>
      <c r="AX79" s="214"/>
      <c r="AY79" s="214"/>
      <c r="AZ79" s="214"/>
      <c r="BA79" s="214"/>
      <c r="BB79" s="214"/>
      <c r="BC79" s="214"/>
      <c r="BD79" s="214"/>
      <c r="BE79" s="214"/>
      <c r="BF79" s="214"/>
      <c r="BG79" s="214"/>
      <c r="BH79" s="214"/>
      <c r="BI79" s="214"/>
      <c r="BJ79" s="214"/>
      <c r="BK79" s="214"/>
      <c r="BL79" s="214"/>
      <c r="BM79" s="127"/>
      <c r="BN79" s="127"/>
    </row>
    <row r="80" spans="2:66" x14ac:dyDescent="0.2">
      <c r="B80" s="86" t="s">
        <v>162</v>
      </c>
      <c r="C80" s="86" t="s">
        <v>152</v>
      </c>
      <c r="D80" s="87">
        <v>42863</v>
      </c>
      <c r="E80" s="88">
        <v>0.55128472222222225</v>
      </c>
      <c r="F80" s="86">
        <v>20</v>
      </c>
      <c r="G80" s="86">
        <v>14</v>
      </c>
      <c r="H80" s="86">
        <v>72</v>
      </c>
      <c r="I80" s="86">
        <v>35</v>
      </c>
      <c r="J80" s="86">
        <v>9</v>
      </c>
      <c r="K80" s="86">
        <v>5</v>
      </c>
      <c r="L80" s="86">
        <v>57</v>
      </c>
      <c r="M80" s="86">
        <v>28</v>
      </c>
      <c r="N80" s="86">
        <v>15</v>
      </c>
      <c r="O80" s="86">
        <v>7</v>
      </c>
      <c r="P80" s="86" t="s">
        <v>153</v>
      </c>
      <c r="Q80" s="89">
        <v>100</v>
      </c>
      <c r="R80" s="138">
        <v>20</v>
      </c>
      <c r="S80" s="138">
        <v>14</v>
      </c>
      <c r="AR80" s="130">
        <f t="shared" si="1"/>
        <v>1</v>
      </c>
      <c r="AS80" s="130">
        <f t="shared" si="2"/>
        <v>13</v>
      </c>
      <c r="AT80" s="130">
        <f t="shared" si="3"/>
        <v>28</v>
      </c>
      <c r="AU80" s="139">
        <f t="shared" si="4"/>
        <v>100</v>
      </c>
      <c r="AV80" s="141">
        <f t="shared" si="5"/>
        <v>20</v>
      </c>
      <c r="AW80" s="205"/>
      <c r="AX80" s="214"/>
      <c r="AY80" s="214"/>
      <c r="AZ80" s="214"/>
      <c r="BA80" s="214"/>
      <c r="BB80" s="214"/>
      <c r="BC80" s="214"/>
      <c r="BD80" s="214"/>
      <c r="BE80" s="214"/>
      <c r="BF80" s="214"/>
      <c r="BG80" s="214"/>
      <c r="BH80" s="214"/>
      <c r="BI80" s="214"/>
      <c r="BJ80" s="214"/>
      <c r="BK80" s="214"/>
      <c r="BL80" s="214"/>
      <c r="BM80" s="127"/>
      <c r="BN80" s="127"/>
    </row>
    <row r="81" spans="2:49" x14ac:dyDescent="0.2">
      <c r="B81" s="86" t="s">
        <v>162</v>
      </c>
      <c r="C81" s="86" t="s">
        <v>152</v>
      </c>
      <c r="D81" s="87">
        <v>42925</v>
      </c>
      <c r="E81" s="88">
        <v>0.59295138888888888</v>
      </c>
      <c r="F81" s="86">
        <v>12</v>
      </c>
      <c r="G81" s="86">
        <v>15</v>
      </c>
      <c r="H81" s="86">
        <v>72</v>
      </c>
      <c r="I81" s="86">
        <v>35</v>
      </c>
      <c r="J81" s="86">
        <v>9</v>
      </c>
      <c r="K81" s="86">
        <v>5</v>
      </c>
      <c r="L81" s="86">
        <v>57</v>
      </c>
      <c r="M81" s="86">
        <v>28</v>
      </c>
      <c r="N81" s="86">
        <v>15</v>
      </c>
      <c r="O81" s="86">
        <v>7</v>
      </c>
      <c r="P81" s="86" t="s">
        <v>153</v>
      </c>
      <c r="Q81" s="89">
        <v>100</v>
      </c>
      <c r="R81" s="138">
        <v>12</v>
      </c>
      <c r="S81" s="138">
        <v>15</v>
      </c>
      <c r="AR81" s="130">
        <f t="shared" si="1"/>
        <v>7</v>
      </c>
      <c r="AS81" s="130">
        <f t="shared" si="2"/>
        <v>14</v>
      </c>
      <c r="AT81" s="130">
        <f t="shared" si="3"/>
        <v>28</v>
      </c>
      <c r="AU81" s="139">
        <f t="shared" si="4"/>
        <v>100</v>
      </c>
      <c r="AV81" s="141">
        <f t="shared" si="5"/>
        <v>12</v>
      </c>
      <c r="AW81" s="205"/>
    </row>
    <row r="82" spans="2:49" x14ac:dyDescent="0.2">
      <c r="B82" s="86" t="s">
        <v>162</v>
      </c>
      <c r="C82" s="86" t="s">
        <v>152</v>
      </c>
      <c r="D82" s="87">
        <v>42926</v>
      </c>
      <c r="E82" s="88">
        <v>0.6346180555555555</v>
      </c>
      <c r="F82" s="86">
        <v>34</v>
      </c>
      <c r="G82" s="86">
        <v>3</v>
      </c>
      <c r="H82" s="86">
        <v>72</v>
      </c>
      <c r="I82" s="86">
        <v>35</v>
      </c>
      <c r="J82" s="86">
        <v>9</v>
      </c>
      <c r="K82" s="86">
        <v>5</v>
      </c>
      <c r="L82" s="86">
        <v>57</v>
      </c>
      <c r="M82" s="86">
        <v>28</v>
      </c>
      <c r="N82" s="86">
        <v>15</v>
      </c>
      <c r="O82" s="86">
        <v>7</v>
      </c>
      <c r="P82" s="86" t="s">
        <v>153</v>
      </c>
      <c r="Q82" s="89">
        <v>100</v>
      </c>
      <c r="R82" s="138">
        <v>34</v>
      </c>
      <c r="S82" s="138">
        <v>3</v>
      </c>
      <c r="AR82" s="130">
        <f t="shared" si="1"/>
        <v>1</v>
      </c>
      <c r="AS82" s="130">
        <f t="shared" si="2"/>
        <v>15</v>
      </c>
      <c r="AT82" s="130">
        <f t="shared" si="3"/>
        <v>28</v>
      </c>
      <c r="AU82" s="139">
        <f t="shared" si="4"/>
        <v>100</v>
      </c>
      <c r="AV82" s="141">
        <f t="shared" si="5"/>
        <v>34</v>
      </c>
      <c r="AW82" s="205"/>
    </row>
    <row r="83" spans="2:49" x14ac:dyDescent="0.2">
      <c r="B83" s="86" t="s">
        <v>162</v>
      </c>
      <c r="C83" s="86" t="s">
        <v>152</v>
      </c>
      <c r="D83" s="87">
        <v>42866</v>
      </c>
      <c r="E83" s="88">
        <v>0.67628472222222225</v>
      </c>
      <c r="F83" s="86">
        <v>67</v>
      </c>
      <c r="G83" s="86">
        <v>3</v>
      </c>
      <c r="H83" s="86">
        <v>72</v>
      </c>
      <c r="I83" s="86">
        <v>35</v>
      </c>
      <c r="J83" s="86">
        <v>9</v>
      </c>
      <c r="K83" s="86">
        <v>5</v>
      </c>
      <c r="L83" s="86">
        <v>57</v>
      </c>
      <c r="M83" s="86">
        <v>28</v>
      </c>
      <c r="N83" s="86">
        <v>15</v>
      </c>
      <c r="O83" s="86">
        <v>7</v>
      </c>
      <c r="P83" s="86" t="s">
        <v>153</v>
      </c>
      <c r="Q83" s="89">
        <v>100</v>
      </c>
      <c r="R83" s="138">
        <v>67</v>
      </c>
      <c r="S83" s="138">
        <v>3</v>
      </c>
      <c r="AR83" s="130">
        <f t="shared" si="1"/>
        <v>4</v>
      </c>
      <c r="AS83" s="130">
        <f t="shared" si="2"/>
        <v>16</v>
      </c>
      <c r="AT83" s="130">
        <f t="shared" si="3"/>
        <v>28</v>
      </c>
      <c r="AU83" s="139">
        <f t="shared" si="4"/>
        <v>100</v>
      </c>
      <c r="AV83" s="141">
        <f t="shared" si="5"/>
        <v>67</v>
      </c>
      <c r="AW83" s="205"/>
    </row>
    <row r="84" spans="2:49" x14ac:dyDescent="0.2">
      <c r="B84" s="86" t="s">
        <v>174</v>
      </c>
      <c r="C84" s="86" t="s">
        <v>152</v>
      </c>
      <c r="D84" s="87">
        <v>42887</v>
      </c>
      <c r="E84" s="88">
        <v>0.36653935185185182</v>
      </c>
      <c r="F84" s="86">
        <v>80</v>
      </c>
      <c r="G84" s="86">
        <v>25</v>
      </c>
      <c r="H84" s="86">
        <v>92</v>
      </c>
      <c r="I84" s="86">
        <v>30</v>
      </c>
      <c r="J84" s="86">
        <v>14</v>
      </c>
      <c r="K84" s="86">
        <v>4</v>
      </c>
      <c r="L84" s="86">
        <v>73</v>
      </c>
      <c r="M84" s="86">
        <v>24</v>
      </c>
      <c r="N84" s="86">
        <v>19</v>
      </c>
      <c r="O84" s="86">
        <v>6</v>
      </c>
      <c r="P84" s="86" t="s">
        <v>153</v>
      </c>
      <c r="Q84" s="89">
        <v>100</v>
      </c>
      <c r="R84" s="138">
        <v>80</v>
      </c>
      <c r="S84" s="138">
        <v>25</v>
      </c>
      <c r="AR84" s="130">
        <f t="shared" si="1"/>
        <v>4</v>
      </c>
      <c r="AS84" s="130">
        <f t="shared" si="2"/>
        <v>8</v>
      </c>
      <c r="AT84" s="130">
        <f t="shared" si="3"/>
        <v>72</v>
      </c>
      <c r="AU84" s="139">
        <f t="shared" si="4"/>
        <v>100</v>
      </c>
      <c r="AV84" s="141">
        <f t="shared" si="5"/>
        <v>80</v>
      </c>
      <c r="AW84" s="205"/>
    </row>
    <row r="85" spans="2:49" x14ac:dyDescent="0.2">
      <c r="B85" s="86" t="s">
        <v>174</v>
      </c>
      <c r="C85" s="86" t="s">
        <v>152</v>
      </c>
      <c r="D85" s="87">
        <v>42887</v>
      </c>
      <c r="E85" s="88">
        <v>0.65246527777777774</v>
      </c>
      <c r="F85" s="86">
        <v>50</v>
      </c>
      <c r="G85" s="86">
        <v>18</v>
      </c>
      <c r="H85" s="86">
        <v>87</v>
      </c>
      <c r="I85" s="86">
        <v>23</v>
      </c>
      <c r="J85" s="86">
        <v>14</v>
      </c>
      <c r="K85" s="86">
        <v>2</v>
      </c>
      <c r="L85" s="86">
        <v>65</v>
      </c>
      <c r="M85" s="86">
        <v>18</v>
      </c>
      <c r="N85" s="86">
        <v>22</v>
      </c>
      <c r="O85" s="86">
        <v>5</v>
      </c>
      <c r="P85" s="86" t="s">
        <v>153</v>
      </c>
      <c r="Q85" s="89">
        <v>100</v>
      </c>
      <c r="R85" s="138">
        <v>50</v>
      </c>
      <c r="S85" s="138">
        <v>18</v>
      </c>
      <c r="AR85" s="130">
        <f t="shared" si="1"/>
        <v>4</v>
      </c>
      <c r="AS85" s="130">
        <f t="shared" si="2"/>
        <v>15</v>
      </c>
      <c r="AT85" s="130">
        <f t="shared" si="3"/>
        <v>72</v>
      </c>
      <c r="AU85" s="139">
        <f t="shared" si="4"/>
        <v>100</v>
      </c>
      <c r="AV85" s="141">
        <f t="shared" si="5"/>
        <v>50</v>
      </c>
      <c r="AW85" s="205"/>
    </row>
    <row r="86" spans="2:49" x14ac:dyDescent="0.2">
      <c r="B86" s="86" t="s">
        <v>174</v>
      </c>
      <c r="C86" s="86" t="s">
        <v>152</v>
      </c>
      <c r="D86" s="87">
        <v>42938</v>
      </c>
      <c r="E86" s="88">
        <v>0.49304398148148149</v>
      </c>
      <c r="F86" s="86">
        <v>82</v>
      </c>
      <c r="G86" s="86">
        <v>15</v>
      </c>
      <c r="H86" s="86">
        <v>87</v>
      </c>
      <c r="I86" s="86">
        <v>20</v>
      </c>
      <c r="J86" s="86">
        <v>15</v>
      </c>
      <c r="K86" s="86">
        <v>1</v>
      </c>
      <c r="L86" s="86">
        <v>60</v>
      </c>
      <c r="M86" s="86">
        <v>16</v>
      </c>
      <c r="N86" s="86">
        <v>27</v>
      </c>
      <c r="O86" s="86">
        <v>4</v>
      </c>
      <c r="P86" s="86" t="s">
        <v>153</v>
      </c>
      <c r="Q86" s="89">
        <v>100</v>
      </c>
      <c r="R86" s="138">
        <v>82</v>
      </c>
      <c r="S86" s="138">
        <v>15</v>
      </c>
      <c r="AR86" s="130">
        <f t="shared" si="1"/>
        <v>6</v>
      </c>
      <c r="AS86" s="130">
        <f t="shared" si="2"/>
        <v>11</v>
      </c>
      <c r="AT86" s="130">
        <f t="shared" si="3"/>
        <v>72</v>
      </c>
      <c r="AU86" s="139">
        <f t="shared" si="4"/>
        <v>100</v>
      </c>
      <c r="AV86" s="141">
        <f t="shared" si="5"/>
        <v>82</v>
      </c>
      <c r="AW86" s="205"/>
    </row>
    <row r="87" spans="2:49" x14ac:dyDescent="0.2">
      <c r="B87" s="86" t="s">
        <v>175</v>
      </c>
      <c r="C87" s="86" t="s">
        <v>152</v>
      </c>
      <c r="D87" s="87">
        <v>42927</v>
      </c>
      <c r="E87" s="88">
        <v>0.56287037037037035</v>
      </c>
      <c r="F87" s="86">
        <v>78</v>
      </c>
      <c r="G87" s="86">
        <v>10</v>
      </c>
      <c r="H87" s="86">
        <v>83</v>
      </c>
      <c r="I87" s="86">
        <v>15</v>
      </c>
      <c r="J87" s="86">
        <v>22</v>
      </c>
      <c r="K87" s="86">
        <v>2</v>
      </c>
      <c r="L87" s="86">
        <v>53</v>
      </c>
      <c r="M87" s="86">
        <v>12</v>
      </c>
      <c r="N87" s="86">
        <v>30</v>
      </c>
      <c r="O87" s="86">
        <v>3</v>
      </c>
      <c r="P87" s="86" t="s">
        <v>153</v>
      </c>
      <c r="Q87" s="89">
        <v>100</v>
      </c>
      <c r="R87" s="138">
        <v>78</v>
      </c>
      <c r="S87" s="138">
        <v>10</v>
      </c>
      <c r="AR87" s="130">
        <f t="shared" si="1"/>
        <v>2</v>
      </c>
      <c r="AS87" s="130">
        <f t="shared" si="2"/>
        <v>13</v>
      </c>
      <c r="AT87" s="130">
        <f t="shared" si="3"/>
        <v>29</v>
      </c>
      <c r="AU87" s="139">
        <f t="shared" si="4"/>
        <v>100</v>
      </c>
      <c r="AV87" s="141">
        <f t="shared" si="5"/>
        <v>78</v>
      </c>
      <c r="AW87" s="205"/>
    </row>
    <row r="88" spans="2:49" x14ac:dyDescent="0.2">
      <c r="B88" s="86" t="s">
        <v>175</v>
      </c>
      <c r="C88" s="86" t="s">
        <v>152</v>
      </c>
      <c r="D88" s="87">
        <v>42961</v>
      </c>
      <c r="E88" s="88">
        <v>0.64620370370370372</v>
      </c>
      <c r="F88" s="86">
        <v>78</v>
      </c>
      <c r="G88" s="86">
        <v>10</v>
      </c>
      <c r="H88" s="86">
        <v>83</v>
      </c>
      <c r="I88" s="86">
        <v>15</v>
      </c>
      <c r="J88" s="86">
        <v>22</v>
      </c>
      <c r="K88" s="86">
        <v>2</v>
      </c>
      <c r="L88" s="86">
        <v>50</v>
      </c>
      <c r="M88" s="86">
        <v>12</v>
      </c>
      <c r="N88" s="86">
        <v>30</v>
      </c>
      <c r="O88" s="86">
        <v>3</v>
      </c>
      <c r="P88" s="86" t="s">
        <v>153</v>
      </c>
      <c r="Q88" s="89">
        <v>100</v>
      </c>
      <c r="R88" s="138">
        <v>78</v>
      </c>
      <c r="S88" s="138">
        <v>10</v>
      </c>
      <c r="AR88" s="130">
        <f t="shared" si="1"/>
        <v>1</v>
      </c>
      <c r="AS88" s="130">
        <f t="shared" si="2"/>
        <v>15</v>
      </c>
      <c r="AT88" s="130">
        <f t="shared" si="3"/>
        <v>29</v>
      </c>
      <c r="AU88" s="139">
        <f t="shared" si="4"/>
        <v>100</v>
      </c>
      <c r="AV88" s="141">
        <f t="shared" si="5"/>
        <v>78</v>
      </c>
      <c r="AW88" s="205"/>
    </row>
    <row r="89" spans="2:49" x14ac:dyDescent="0.2">
      <c r="B89" s="86" t="s">
        <v>175</v>
      </c>
      <c r="C89" s="86" t="s">
        <v>152</v>
      </c>
      <c r="D89" s="87">
        <v>42964</v>
      </c>
      <c r="E89" s="88">
        <v>0.97953703703703709</v>
      </c>
      <c r="F89" s="86">
        <v>78</v>
      </c>
      <c r="G89" s="86">
        <v>10</v>
      </c>
      <c r="H89" s="86">
        <v>83</v>
      </c>
      <c r="I89" s="86">
        <v>15</v>
      </c>
      <c r="J89" s="86">
        <v>22</v>
      </c>
      <c r="K89" s="86">
        <v>2</v>
      </c>
      <c r="L89" s="86">
        <v>50</v>
      </c>
      <c r="M89" s="86">
        <v>12</v>
      </c>
      <c r="N89" s="86">
        <v>30</v>
      </c>
      <c r="O89" s="86">
        <v>3</v>
      </c>
      <c r="P89" s="86" t="s">
        <v>153</v>
      </c>
      <c r="Q89" s="89">
        <v>100</v>
      </c>
      <c r="R89" s="138">
        <v>78</v>
      </c>
      <c r="S89" s="138">
        <v>10</v>
      </c>
      <c r="AR89" s="130">
        <f t="shared" si="1"/>
        <v>4</v>
      </c>
      <c r="AS89" s="130">
        <f t="shared" si="2"/>
        <v>23</v>
      </c>
      <c r="AT89" s="130">
        <f t="shared" si="3"/>
        <v>29</v>
      </c>
      <c r="AU89" s="139">
        <f t="shared" si="4"/>
        <v>100</v>
      </c>
      <c r="AV89" s="141">
        <f t="shared" si="5"/>
        <v>78</v>
      </c>
      <c r="AW89" s="205"/>
    </row>
    <row r="90" spans="2:49" x14ac:dyDescent="0.2">
      <c r="B90" s="86"/>
      <c r="C90" s="86"/>
      <c r="D90" s="87"/>
      <c r="E90" s="88"/>
      <c r="F90" s="86"/>
      <c r="G90" s="86"/>
      <c r="H90" s="86"/>
      <c r="I90" s="86"/>
      <c r="J90" s="86"/>
      <c r="K90" s="86"/>
      <c r="L90" s="86"/>
      <c r="M90" s="86"/>
      <c r="N90" s="86"/>
      <c r="O90" s="86"/>
      <c r="P90" s="86"/>
      <c r="Q90" s="89"/>
      <c r="R90" s="138"/>
      <c r="S90" s="138"/>
      <c r="AR90" s="130" t="str">
        <f t="shared" si="1"/>
        <v/>
      </c>
      <c r="AS90" s="130" t="str">
        <f t="shared" si="2"/>
        <v/>
      </c>
      <c r="AT90" s="130" t="str">
        <f t="shared" si="3"/>
        <v/>
      </c>
      <c r="AU90" s="139" t="str">
        <f t="shared" ref="AU90:AU153" si="16">IF(ISBLANK(Q90)=TRUE,"",IF(AND(Q90=0,$O$22=0),"",IF(AND(Q90=0,$O$22&gt;0),$O$22,Q90)))</f>
        <v/>
      </c>
      <c r="AV90" s="141" t="str">
        <f t="shared" si="5"/>
        <v/>
      </c>
      <c r="AW90" s="205"/>
    </row>
    <row r="91" spans="2:49" x14ac:dyDescent="0.2">
      <c r="B91" s="86"/>
      <c r="C91" s="86"/>
      <c r="D91" s="87"/>
      <c r="E91" s="88"/>
      <c r="F91" s="86"/>
      <c r="G91" s="86"/>
      <c r="H91" s="86"/>
      <c r="I91" s="86"/>
      <c r="J91" s="86"/>
      <c r="K91" s="86"/>
      <c r="L91" s="86"/>
      <c r="M91" s="86"/>
      <c r="N91" s="86"/>
      <c r="O91" s="86"/>
      <c r="P91" s="86"/>
      <c r="Q91" s="89"/>
      <c r="R91" s="138"/>
      <c r="S91" s="138"/>
      <c r="AR91" s="130" t="str">
        <f t="shared" ref="AR91:AR154" si="17">IF(D91="","",WEEKDAY(D91,"2"))</f>
        <v/>
      </c>
      <c r="AS91" s="130" t="str">
        <f t="shared" ref="AS91:AS154" si="18">IF(E91="","",HOUR(E91))</f>
        <v/>
      </c>
      <c r="AT91" s="130" t="str">
        <f t="shared" ref="AT91:AT154" si="19">IF(B91="","",LEN(B91))</f>
        <v/>
      </c>
      <c r="AU91" s="139" t="str">
        <f t="shared" si="16"/>
        <v/>
      </c>
      <c r="AV91" s="141" t="str">
        <f t="shared" ref="AV91:AV154" si="20">IF(ISBLANK(Q91),"",F91/AU91*100)</f>
        <v/>
      </c>
      <c r="AW91" s="205"/>
    </row>
    <row r="92" spans="2:49" x14ac:dyDescent="0.2">
      <c r="B92" s="86"/>
      <c r="C92" s="86"/>
      <c r="D92" s="87"/>
      <c r="E92" s="88"/>
      <c r="F92" s="86"/>
      <c r="G92" s="86"/>
      <c r="H92" s="86"/>
      <c r="I92" s="86"/>
      <c r="J92" s="86"/>
      <c r="K92" s="86"/>
      <c r="L92" s="86"/>
      <c r="M92" s="86"/>
      <c r="N92" s="86"/>
      <c r="O92" s="86"/>
      <c r="P92" s="86"/>
      <c r="Q92" s="89"/>
      <c r="R92" s="138"/>
      <c r="S92" s="138"/>
      <c r="AR92" s="130" t="str">
        <f t="shared" si="17"/>
        <v/>
      </c>
      <c r="AS92" s="130" t="str">
        <f t="shared" si="18"/>
        <v/>
      </c>
      <c r="AT92" s="130" t="str">
        <f t="shared" si="19"/>
        <v/>
      </c>
      <c r="AU92" s="139" t="str">
        <f t="shared" si="16"/>
        <v/>
      </c>
      <c r="AV92" s="141" t="str">
        <f t="shared" si="20"/>
        <v/>
      </c>
      <c r="AW92" s="205"/>
    </row>
    <row r="93" spans="2:49" x14ac:dyDescent="0.2">
      <c r="B93" s="86"/>
      <c r="C93" s="86"/>
      <c r="D93" s="87"/>
      <c r="E93" s="88"/>
      <c r="F93" s="86"/>
      <c r="G93" s="86"/>
      <c r="H93" s="86"/>
      <c r="I93" s="86"/>
      <c r="J93" s="86"/>
      <c r="K93" s="86"/>
      <c r="L93" s="86"/>
      <c r="M93" s="86"/>
      <c r="N93" s="86"/>
      <c r="O93" s="86"/>
      <c r="P93" s="86"/>
      <c r="Q93" s="89"/>
      <c r="R93" s="138"/>
      <c r="S93" s="138"/>
      <c r="AR93" s="130" t="str">
        <f t="shared" si="17"/>
        <v/>
      </c>
      <c r="AS93" s="130" t="str">
        <f t="shared" si="18"/>
        <v/>
      </c>
      <c r="AT93" s="130" t="str">
        <f t="shared" si="19"/>
        <v/>
      </c>
      <c r="AU93" s="139" t="str">
        <f t="shared" si="16"/>
        <v/>
      </c>
      <c r="AV93" s="141" t="str">
        <f t="shared" si="20"/>
        <v/>
      </c>
      <c r="AW93" s="205"/>
    </row>
    <row r="94" spans="2:49" x14ac:dyDescent="0.2">
      <c r="B94" s="86"/>
      <c r="C94" s="86"/>
      <c r="D94" s="87"/>
      <c r="E94" s="88"/>
      <c r="F94" s="86"/>
      <c r="G94" s="86"/>
      <c r="H94" s="86"/>
      <c r="I94" s="86"/>
      <c r="J94" s="86"/>
      <c r="K94" s="86"/>
      <c r="L94" s="86"/>
      <c r="M94" s="86"/>
      <c r="N94" s="86"/>
      <c r="O94" s="86"/>
      <c r="P94" s="86"/>
      <c r="Q94" s="89"/>
      <c r="R94" s="138"/>
      <c r="S94" s="138"/>
      <c r="AR94" s="130" t="str">
        <f t="shared" si="17"/>
        <v/>
      </c>
      <c r="AS94" s="130" t="str">
        <f t="shared" si="18"/>
        <v/>
      </c>
      <c r="AT94" s="130" t="str">
        <f t="shared" si="19"/>
        <v/>
      </c>
      <c r="AU94" s="139" t="str">
        <f t="shared" si="16"/>
        <v/>
      </c>
      <c r="AV94" s="141" t="str">
        <f t="shared" si="20"/>
        <v/>
      </c>
      <c r="AW94" s="205"/>
    </row>
    <row r="95" spans="2:49" x14ac:dyDescent="0.2">
      <c r="B95" s="86"/>
      <c r="C95" s="86"/>
      <c r="D95" s="87"/>
      <c r="E95" s="88"/>
      <c r="F95" s="86"/>
      <c r="G95" s="86"/>
      <c r="H95" s="86"/>
      <c r="I95" s="86"/>
      <c r="J95" s="86"/>
      <c r="K95" s="86"/>
      <c r="L95" s="86"/>
      <c r="M95" s="86"/>
      <c r="N95" s="86"/>
      <c r="O95" s="86"/>
      <c r="P95" s="86"/>
      <c r="Q95" s="89"/>
      <c r="R95" s="138"/>
      <c r="S95" s="138"/>
      <c r="AR95" s="130" t="str">
        <f t="shared" si="17"/>
        <v/>
      </c>
      <c r="AS95" s="130" t="str">
        <f t="shared" si="18"/>
        <v/>
      </c>
      <c r="AT95" s="130" t="str">
        <f t="shared" si="19"/>
        <v/>
      </c>
      <c r="AU95" s="139" t="str">
        <f t="shared" si="16"/>
        <v/>
      </c>
      <c r="AV95" s="141" t="str">
        <f t="shared" si="20"/>
        <v/>
      </c>
      <c r="AW95" s="205"/>
    </row>
    <row r="96" spans="2:49" x14ac:dyDescent="0.2">
      <c r="B96" s="86"/>
      <c r="C96" s="86"/>
      <c r="D96" s="87"/>
      <c r="E96" s="88"/>
      <c r="F96" s="86"/>
      <c r="G96" s="86"/>
      <c r="H96" s="86"/>
      <c r="I96" s="86"/>
      <c r="J96" s="86"/>
      <c r="K96" s="86"/>
      <c r="L96" s="86"/>
      <c r="M96" s="86"/>
      <c r="N96" s="86"/>
      <c r="O96" s="86"/>
      <c r="P96" s="86"/>
      <c r="Q96" s="89"/>
      <c r="R96" s="138"/>
      <c r="S96" s="138"/>
      <c r="AR96" s="130" t="str">
        <f t="shared" si="17"/>
        <v/>
      </c>
      <c r="AS96" s="130" t="str">
        <f t="shared" si="18"/>
        <v/>
      </c>
      <c r="AT96" s="130" t="str">
        <f t="shared" si="19"/>
        <v/>
      </c>
      <c r="AU96" s="139" t="str">
        <f t="shared" si="16"/>
        <v/>
      </c>
      <c r="AV96" s="141" t="str">
        <f t="shared" si="20"/>
        <v/>
      </c>
      <c r="AW96" s="205"/>
    </row>
    <row r="97" spans="2:49" x14ac:dyDescent="0.2">
      <c r="B97" s="86"/>
      <c r="C97" s="86"/>
      <c r="D97" s="87"/>
      <c r="E97" s="88"/>
      <c r="F97" s="86"/>
      <c r="G97" s="86"/>
      <c r="H97" s="86"/>
      <c r="I97" s="86"/>
      <c r="J97" s="86"/>
      <c r="K97" s="86"/>
      <c r="L97" s="86"/>
      <c r="M97" s="86"/>
      <c r="N97" s="86"/>
      <c r="O97" s="86"/>
      <c r="P97" s="86"/>
      <c r="Q97" s="89"/>
      <c r="R97" s="138"/>
      <c r="S97" s="138"/>
      <c r="AR97" s="130" t="str">
        <f t="shared" si="17"/>
        <v/>
      </c>
      <c r="AS97" s="130" t="str">
        <f t="shared" si="18"/>
        <v/>
      </c>
      <c r="AT97" s="130" t="str">
        <f t="shared" si="19"/>
        <v/>
      </c>
      <c r="AU97" s="139" t="str">
        <f t="shared" si="16"/>
        <v/>
      </c>
      <c r="AV97" s="141" t="str">
        <f t="shared" si="20"/>
        <v/>
      </c>
      <c r="AW97" s="205"/>
    </row>
    <row r="98" spans="2:49" x14ac:dyDescent="0.2">
      <c r="B98" s="86"/>
      <c r="C98" s="86"/>
      <c r="D98" s="87"/>
      <c r="E98" s="88"/>
      <c r="F98" s="86"/>
      <c r="G98" s="86"/>
      <c r="H98" s="86"/>
      <c r="I98" s="86"/>
      <c r="J98" s="86"/>
      <c r="K98" s="86"/>
      <c r="L98" s="86"/>
      <c r="M98" s="86"/>
      <c r="N98" s="86"/>
      <c r="O98" s="86"/>
      <c r="P98" s="86"/>
      <c r="Q98" s="89"/>
      <c r="R98" s="138"/>
      <c r="S98" s="138"/>
      <c r="AR98" s="130" t="str">
        <f t="shared" si="17"/>
        <v/>
      </c>
      <c r="AS98" s="130" t="str">
        <f t="shared" si="18"/>
        <v/>
      </c>
      <c r="AT98" s="130" t="str">
        <f t="shared" si="19"/>
        <v/>
      </c>
      <c r="AU98" s="139" t="str">
        <f t="shared" si="16"/>
        <v/>
      </c>
      <c r="AV98" s="141" t="str">
        <f t="shared" si="20"/>
        <v/>
      </c>
      <c r="AW98" s="205"/>
    </row>
    <row r="99" spans="2:49" x14ac:dyDescent="0.2">
      <c r="B99" s="86"/>
      <c r="C99" s="86"/>
      <c r="D99" s="87"/>
      <c r="E99" s="88"/>
      <c r="F99" s="86"/>
      <c r="G99" s="86"/>
      <c r="H99" s="86"/>
      <c r="I99" s="86"/>
      <c r="J99" s="86"/>
      <c r="K99" s="86"/>
      <c r="L99" s="86"/>
      <c r="M99" s="86"/>
      <c r="N99" s="86"/>
      <c r="O99" s="86"/>
      <c r="P99" s="86"/>
      <c r="Q99" s="89"/>
      <c r="R99" s="138"/>
      <c r="S99" s="138"/>
      <c r="AR99" s="130" t="str">
        <f t="shared" si="17"/>
        <v/>
      </c>
      <c r="AS99" s="130" t="str">
        <f t="shared" si="18"/>
        <v/>
      </c>
      <c r="AT99" s="130" t="str">
        <f t="shared" si="19"/>
        <v/>
      </c>
      <c r="AU99" s="139" t="str">
        <f t="shared" si="16"/>
        <v/>
      </c>
      <c r="AV99" s="141" t="str">
        <f t="shared" si="20"/>
        <v/>
      </c>
      <c r="AW99" s="205"/>
    </row>
    <row r="100" spans="2:49" x14ac:dyDescent="0.2">
      <c r="B100" s="86"/>
      <c r="C100" s="86"/>
      <c r="D100" s="87"/>
      <c r="E100" s="88"/>
      <c r="F100" s="86"/>
      <c r="G100" s="86"/>
      <c r="H100" s="86"/>
      <c r="I100" s="86"/>
      <c r="J100" s="86"/>
      <c r="K100" s="86"/>
      <c r="L100" s="86"/>
      <c r="M100" s="86"/>
      <c r="N100" s="86"/>
      <c r="O100" s="86"/>
      <c r="P100" s="86"/>
      <c r="Q100" s="89"/>
      <c r="R100" s="138"/>
      <c r="S100" s="138"/>
      <c r="AR100" s="130" t="str">
        <f t="shared" si="17"/>
        <v/>
      </c>
      <c r="AS100" s="130" t="str">
        <f t="shared" si="18"/>
        <v/>
      </c>
      <c r="AT100" s="130" t="str">
        <f t="shared" si="19"/>
        <v/>
      </c>
      <c r="AU100" s="139" t="str">
        <f t="shared" si="16"/>
        <v/>
      </c>
      <c r="AV100" s="141" t="str">
        <f t="shared" si="20"/>
        <v/>
      </c>
      <c r="AW100" s="205"/>
    </row>
    <row r="101" spans="2:49" x14ac:dyDescent="0.2">
      <c r="B101" s="86"/>
      <c r="C101" s="86"/>
      <c r="D101" s="87"/>
      <c r="E101" s="88"/>
      <c r="F101" s="86"/>
      <c r="G101" s="86"/>
      <c r="H101" s="86"/>
      <c r="I101" s="86"/>
      <c r="J101" s="86"/>
      <c r="K101" s="86"/>
      <c r="L101" s="86"/>
      <c r="M101" s="86"/>
      <c r="N101" s="86"/>
      <c r="O101" s="86"/>
      <c r="P101" s="86"/>
      <c r="Q101" s="89"/>
      <c r="R101" s="138"/>
      <c r="S101" s="138"/>
      <c r="AR101" s="130" t="str">
        <f t="shared" si="17"/>
        <v/>
      </c>
      <c r="AS101" s="130" t="str">
        <f t="shared" si="18"/>
        <v/>
      </c>
      <c r="AT101" s="130" t="str">
        <f t="shared" si="19"/>
        <v/>
      </c>
      <c r="AU101" s="139" t="str">
        <f t="shared" si="16"/>
        <v/>
      </c>
      <c r="AV101" s="141" t="str">
        <f t="shared" si="20"/>
        <v/>
      </c>
      <c r="AW101" s="205"/>
    </row>
    <row r="102" spans="2:49" x14ac:dyDescent="0.2">
      <c r="B102" s="86"/>
      <c r="C102" s="86"/>
      <c r="D102" s="87"/>
      <c r="E102" s="88"/>
      <c r="F102" s="86"/>
      <c r="G102" s="86"/>
      <c r="H102" s="86"/>
      <c r="I102" s="86"/>
      <c r="J102" s="86"/>
      <c r="K102" s="86"/>
      <c r="L102" s="86"/>
      <c r="M102" s="86"/>
      <c r="N102" s="86"/>
      <c r="O102" s="86"/>
      <c r="P102" s="86"/>
      <c r="Q102" s="89"/>
      <c r="R102" s="138"/>
      <c r="S102" s="138"/>
      <c r="AR102" s="130" t="str">
        <f t="shared" si="17"/>
        <v/>
      </c>
      <c r="AS102" s="130" t="str">
        <f t="shared" si="18"/>
        <v/>
      </c>
      <c r="AT102" s="130" t="str">
        <f t="shared" si="19"/>
        <v/>
      </c>
      <c r="AU102" s="139" t="str">
        <f t="shared" si="16"/>
        <v/>
      </c>
      <c r="AV102" s="141" t="str">
        <f t="shared" si="20"/>
        <v/>
      </c>
      <c r="AW102" s="205"/>
    </row>
    <row r="103" spans="2:49" x14ac:dyDescent="0.2">
      <c r="B103" s="86"/>
      <c r="C103" s="86"/>
      <c r="D103" s="87"/>
      <c r="E103" s="88"/>
      <c r="F103" s="86"/>
      <c r="G103" s="86"/>
      <c r="H103" s="86"/>
      <c r="I103" s="86"/>
      <c r="J103" s="86"/>
      <c r="K103" s="86"/>
      <c r="L103" s="86"/>
      <c r="M103" s="86"/>
      <c r="N103" s="86"/>
      <c r="O103" s="86"/>
      <c r="P103" s="86"/>
      <c r="Q103" s="89"/>
      <c r="R103" s="138"/>
      <c r="S103" s="138"/>
      <c r="AR103" s="130" t="str">
        <f t="shared" si="17"/>
        <v/>
      </c>
      <c r="AS103" s="130" t="str">
        <f t="shared" si="18"/>
        <v/>
      </c>
      <c r="AT103" s="130" t="str">
        <f t="shared" si="19"/>
        <v/>
      </c>
      <c r="AU103" s="139" t="str">
        <f t="shared" si="16"/>
        <v/>
      </c>
      <c r="AV103" s="141" t="str">
        <f t="shared" si="20"/>
        <v/>
      </c>
      <c r="AW103" s="205"/>
    </row>
    <row r="104" spans="2:49" x14ac:dyDescent="0.2">
      <c r="B104" s="86"/>
      <c r="C104" s="86"/>
      <c r="D104" s="87"/>
      <c r="E104" s="88"/>
      <c r="F104" s="86"/>
      <c r="G104" s="86"/>
      <c r="H104" s="86"/>
      <c r="I104" s="86"/>
      <c r="J104" s="86"/>
      <c r="K104" s="86"/>
      <c r="L104" s="86"/>
      <c r="M104" s="86"/>
      <c r="N104" s="86"/>
      <c r="O104" s="86"/>
      <c r="P104" s="86"/>
      <c r="Q104" s="89"/>
      <c r="R104" s="138"/>
      <c r="S104" s="138"/>
      <c r="AR104" s="130" t="str">
        <f t="shared" si="17"/>
        <v/>
      </c>
      <c r="AS104" s="130" t="str">
        <f t="shared" si="18"/>
        <v/>
      </c>
      <c r="AT104" s="130" t="str">
        <f t="shared" si="19"/>
        <v/>
      </c>
      <c r="AU104" s="139" t="str">
        <f t="shared" si="16"/>
        <v/>
      </c>
      <c r="AV104" s="141" t="str">
        <f t="shared" si="20"/>
        <v/>
      </c>
      <c r="AW104" s="205"/>
    </row>
    <row r="105" spans="2:49" x14ac:dyDescent="0.2">
      <c r="B105" s="86"/>
      <c r="C105" s="86"/>
      <c r="D105" s="87"/>
      <c r="E105" s="88"/>
      <c r="F105" s="86"/>
      <c r="G105" s="86"/>
      <c r="H105" s="86"/>
      <c r="I105" s="86"/>
      <c r="J105" s="86"/>
      <c r="K105" s="86"/>
      <c r="L105" s="86"/>
      <c r="M105" s="86"/>
      <c r="N105" s="86"/>
      <c r="O105" s="86"/>
      <c r="P105" s="86"/>
      <c r="Q105" s="89"/>
      <c r="R105" s="138"/>
      <c r="S105" s="138"/>
      <c r="AR105" s="130" t="str">
        <f t="shared" si="17"/>
        <v/>
      </c>
      <c r="AS105" s="130" t="str">
        <f t="shared" si="18"/>
        <v/>
      </c>
      <c r="AT105" s="130" t="str">
        <f t="shared" si="19"/>
        <v/>
      </c>
      <c r="AU105" s="139" t="str">
        <f t="shared" si="16"/>
        <v/>
      </c>
      <c r="AV105" s="141" t="str">
        <f t="shared" si="20"/>
        <v/>
      </c>
      <c r="AW105" s="205"/>
    </row>
    <row r="106" spans="2:49" x14ac:dyDescent="0.2">
      <c r="B106" s="86"/>
      <c r="C106" s="86"/>
      <c r="D106" s="87"/>
      <c r="E106" s="88"/>
      <c r="F106" s="86"/>
      <c r="G106" s="86"/>
      <c r="H106" s="86"/>
      <c r="I106" s="86"/>
      <c r="J106" s="86"/>
      <c r="K106" s="86"/>
      <c r="L106" s="86"/>
      <c r="M106" s="86"/>
      <c r="N106" s="86"/>
      <c r="O106" s="86"/>
      <c r="P106" s="86"/>
      <c r="Q106" s="89"/>
      <c r="R106" s="138"/>
      <c r="S106" s="138"/>
      <c r="AR106" s="130" t="str">
        <f t="shared" si="17"/>
        <v/>
      </c>
      <c r="AS106" s="130" t="str">
        <f t="shared" si="18"/>
        <v/>
      </c>
      <c r="AT106" s="130" t="str">
        <f t="shared" si="19"/>
        <v/>
      </c>
      <c r="AU106" s="139" t="str">
        <f t="shared" si="16"/>
        <v/>
      </c>
      <c r="AV106" s="141" t="str">
        <f t="shared" si="20"/>
        <v/>
      </c>
      <c r="AW106" s="205"/>
    </row>
    <row r="107" spans="2:49" x14ac:dyDescent="0.2">
      <c r="B107" s="86"/>
      <c r="C107" s="86"/>
      <c r="D107" s="87"/>
      <c r="E107" s="88"/>
      <c r="F107" s="86"/>
      <c r="G107" s="86"/>
      <c r="H107" s="86"/>
      <c r="I107" s="86"/>
      <c r="J107" s="86"/>
      <c r="K107" s="86"/>
      <c r="L107" s="86"/>
      <c r="M107" s="86"/>
      <c r="N107" s="86"/>
      <c r="O107" s="86"/>
      <c r="P107" s="86"/>
      <c r="Q107" s="89"/>
      <c r="R107" s="138"/>
      <c r="S107" s="138"/>
      <c r="AR107" s="130" t="str">
        <f t="shared" si="17"/>
        <v/>
      </c>
      <c r="AS107" s="130" t="str">
        <f t="shared" si="18"/>
        <v/>
      </c>
      <c r="AT107" s="130" t="str">
        <f t="shared" si="19"/>
        <v/>
      </c>
      <c r="AU107" s="139" t="str">
        <f t="shared" si="16"/>
        <v/>
      </c>
      <c r="AV107" s="141" t="str">
        <f t="shared" si="20"/>
        <v/>
      </c>
      <c r="AW107" s="205"/>
    </row>
    <row r="108" spans="2:49" x14ac:dyDescent="0.2">
      <c r="B108" s="86"/>
      <c r="C108" s="86"/>
      <c r="D108" s="87"/>
      <c r="E108" s="88"/>
      <c r="F108" s="86"/>
      <c r="G108" s="86"/>
      <c r="H108" s="86"/>
      <c r="I108" s="86"/>
      <c r="J108" s="86"/>
      <c r="K108" s="86"/>
      <c r="L108" s="86"/>
      <c r="M108" s="86"/>
      <c r="N108" s="86"/>
      <c r="O108" s="86"/>
      <c r="P108" s="86"/>
      <c r="Q108" s="89"/>
      <c r="R108" s="138"/>
      <c r="S108" s="138"/>
      <c r="AR108" s="130" t="str">
        <f t="shared" si="17"/>
        <v/>
      </c>
      <c r="AS108" s="130" t="str">
        <f t="shared" si="18"/>
        <v/>
      </c>
      <c r="AT108" s="130" t="str">
        <f t="shared" si="19"/>
        <v/>
      </c>
      <c r="AU108" s="139" t="str">
        <f t="shared" si="16"/>
        <v/>
      </c>
      <c r="AV108" s="141" t="str">
        <f t="shared" si="20"/>
        <v/>
      </c>
      <c r="AW108" s="205"/>
    </row>
    <row r="109" spans="2:49" x14ac:dyDescent="0.2">
      <c r="B109" s="86"/>
      <c r="C109" s="86"/>
      <c r="D109" s="87"/>
      <c r="E109" s="88"/>
      <c r="F109" s="86"/>
      <c r="G109" s="86"/>
      <c r="H109" s="86"/>
      <c r="I109" s="86"/>
      <c r="J109" s="86"/>
      <c r="K109" s="86"/>
      <c r="L109" s="86"/>
      <c r="M109" s="86"/>
      <c r="N109" s="86"/>
      <c r="O109" s="86"/>
      <c r="P109" s="86"/>
      <c r="Q109" s="89"/>
      <c r="R109" s="138"/>
      <c r="S109" s="138"/>
      <c r="AR109" s="130" t="str">
        <f t="shared" si="17"/>
        <v/>
      </c>
      <c r="AS109" s="130" t="str">
        <f t="shared" si="18"/>
        <v/>
      </c>
      <c r="AT109" s="130" t="str">
        <f t="shared" si="19"/>
        <v/>
      </c>
      <c r="AU109" s="139" t="str">
        <f t="shared" si="16"/>
        <v/>
      </c>
      <c r="AV109" s="141" t="str">
        <f t="shared" si="20"/>
        <v/>
      </c>
      <c r="AW109" s="205"/>
    </row>
    <row r="110" spans="2:49" x14ac:dyDescent="0.2">
      <c r="B110" s="86"/>
      <c r="C110" s="86"/>
      <c r="D110" s="87"/>
      <c r="E110" s="88"/>
      <c r="F110" s="86"/>
      <c r="G110" s="86"/>
      <c r="H110" s="86"/>
      <c r="I110" s="86"/>
      <c r="J110" s="86"/>
      <c r="K110" s="86"/>
      <c r="L110" s="86"/>
      <c r="M110" s="86"/>
      <c r="N110" s="86"/>
      <c r="O110" s="86"/>
      <c r="P110" s="86"/>
      <c r="Q110" s="89"/>
      <c r="R110" s="138"/>
      <c r="S110" s="138"/>
      <c r="AR110" s="130" t="str">
        <f t="shared" si="17"/>
        <v/>
      </c>
      <c r="AS110" s="130" t="str">
        <f t="shared" si="18"/>
        <v/>
      </c>
      <c r="AT110" s="130" t="str">
        <f t="shared" si="19"/>
        <v/>
      </c>
      <c r="AU110" s="139" t="str">
        <f t="shared" si="16"/>
        <v/>
      </c>
      <c r="AV110" s="141" t="str">
        <f t="shared" si="20"/>
        <v/>
      </c>
      <c r="AW110" s="205"/>
    </row>
    <row r="111" spans="2:49" x14ac:dyDescent="0.2">
      <c r="B111" s="86"/>
      <c r="C111" s="86"/>
      <c r="D111" s="87"/>
      <c r="E111" s="88"/>
      <c r="F111" s="86"/>
      <c r="G111" s="86"/>
      <c r="H111" s="86"/>
      <c r="I111" s="86"/>
      <c r="J111" s="86"/>
      <c r="K111" s="86"/>
      <c r="L111" s="86"/>
      <c r="M111" s="86"/>
      <c r="N111" s="86"/>
      <c r="O111" s="86"/>
      <c r="P111" s="86"/>
      <c r="Q111" s="89"/>
      <c r="R111" s="138"/>
      <c r="S111" s="138"/>
      <c r="AR111" s="130" t="str">
        <f t="shared" si="17"/>
        <v/>
      </c>
      <c r="AS111" s="130" t="str">
        <f t="shared" si="18"/>
        <v/>
      </c>
      <c r="AT111" s="130" t="str">
        <f t="shared" si="19"/>
        <v/>
      </c>
      <c r="AU111" s="139" t="str">
        <f t="shared" si="16"/>
        <v/>
      </c>
      <c r="AV111" s="141" t="str">
        <f t="shared" si="20"/>
        <v/>
      </c>
      <c r="AW111" s="205"/>
    </row>
    <row r="112" spans="2:49" x14ac:dyDescent="0.2">
      <c r="B112" s="86"/>
      <c r="C112" s="86"/>
      <c r="D112" s="87"/>
      <c r="E112" s="88"/>
      <c r="F112" s="86"/>
      <c r="G112" s="86"/>
      <c r="H112" s="86"/>
      <c r="I112" s="86"/>
      <c r="J112" s="86"/>
      <c r="K112" s="86"/>
      <c r="L112" s="86"/>
      <c r="M112" s="86"/>
      <c r="N112" s="86"/>
      <c r="O112" s="86"/>
      <c r="P112" s="86"/>
      <c r="Q112" s="89"/>
      <c r="R112" s="138"/>
      <c r="S112" s="138"/>
      <c r="AR112" s="130" t="str">
        <f t="shared" si="17"/>
        <v/>
      </c>
      <c r="AS112" s="130" t="str">
        <f t="shared" si="18"/>
        <v/>
      </c>
      <c r="AT112" s="130" t="str">
        <f t="shared" si="19"/>
        <v/>
      </c>
      <c r="AU112" s="139" t="str">
        <f t="shared" si="16"/>
        <v/>
      </c>
      <c r="AV112" s="141" t="str">
        <f t="shared" si="20"/>
        <v/>
      </c>
      <c r="AW112" s="205"/>
    </row>
    <row r="113" spans="2:49" x14ac:dyDescent="0.2">
      <c r="B113" s="86"/>
      <c r="C113" s="86"/>
      <c r="D113" s="87"/>
      <c r="E113" s="88"/>
      <c r="F113" s="86"/>
      <c r="G113" s="86"/>
      <c r="H113" s="86"/>
      <c r="I113" s="86"/>
      <c r="J113" s="86"/>
      <c r="K113" s="86"/>
      <c r="L113" s="86"/>
      <c r="M113" s="86"/>
      <c r="N113" s="86"/>
      <c r="O113" s="86"/>
      <c r="P113" s="86"/>
      <c r="Q113" s="89"/>
      <c r="R113" s="138"/>
      <c r="S113" s="138"/>
      <c r="AR113" s="130" t="str">
        <f t="shared" si="17"/>
        <v/>
      </c>
      <c r="AS113" s="130" t="str">
        <f t="shared" si="18"/>
        <v/>
      </c>
      <c r="AT113" s="130" t="str">
        <f t="shared" si="19"/>
        <v/>
      </c>
      <c r="AU113" s="139" t="str">
        <f t="shared" si="16"/>
        <v/>
      </c>
      <c r="AV113" s="141" t="str">
        <f t="shared" si="20"/>
        <v/>
      </c>
      <c r="AW113" s="205"/>
    </row>
    <row r="114" spans="2:49" x14ac:dyDescent="0.2">
      <c r="B114" s="86"/>
      <c r="C114" s="86"/>
      <c r="D114" s="87"/>
      <c r="E114" s="88"/>
      <c r="F114" s="86"/>
      <c r="G114" s="86"/>
      <c r="H114" s="86"/>
      <c r="I114" s="86"/>
      <c r="J114" s="86"/>
      <c r="K114" s="86"/>
      <c r="L114" s="86"/>
      <c r="M114" s="86"/>
      <c r="N114" s="86"/>
      <c r="O114" s="86"/>
      <c r="P114" s="86"/>
      <c r="Q114" s="89"/>
      <c r="R114" s="138"/>
      <c r="S114" s="138"/>
      <c r="AR114" s="130" t="str">
        <f t="shared" si="17"/>
        <v/>
      </c>
      <c r="AS114" s="130" t="str">
        <f t="shared" si="18"/>
        <v/>
      </c>
      <c r="AT114" s="130" t="str">
        <f t="shared" si="19"/>
        <v/>
      </c>
      <c r="AU114" s="139" t="str">
        <f t="shared" si="16"/>
        <v/>
      </c>
      <c r="AV114" s="141" t="str">
        <f t="shared" si="20"/>
        <v/>
      </c>
      <c r="AW114" s="205"/>
    </row>
    <row r="115" spans="2:49" x14ac:dyDescent="0.2">
      <c r="B115" s="86"/>
      <c r="C115" s="86"/>
      <c r="D115" s="87"/>
      <c r="E115" s="88"/>
      <c r="F115" s="86"/>
      <c r="G115" s="86"/>
      <c r="H115" s="86"/>
      <c r="I115" s="86"/>
      <c r="J115" s="86"/>
      <c r="K115" s="86"/>
      <c r="L115" s="86"/>
      <c r="M115" s="86"/>
      <c r="N115" s="86"/>
      <c r="O115" s="86"/>
      <c r="P115" s="86"/>
      <c r="Q115" s="89"/>
      <c r="R115" s="138"/>
      <c r="S115" s="138"/>
      <c r="AR115" s="130" t="str">
        <f t="shared" si="17"/>
        <v/>
      </c>
      <c r="AS115" s="130" t="str">
        <f t="shared" si="18"/>
        <v/>
      </c>
      <c r="AT115" s="130" t="str">
        <f t="shared" si="19"/>
        <v/>
      </c>
      <c r="AU115" s="139" t="str">
        <f t="shared" si="16"/>
        <v/>
      </c>
      <c r="AV115" s="141" t="str">
        <f t="shared" si="20"/>
        <v/>
      </c>
      <c r="AW115" s="205"/>
    </row>
    <row r="116" spans="2:49" x14ac:dyDescent="0.2">
      <c r="B116" s="86"/>
      <c r="C116" s="86"/>
      <c r="D116" s="87"/>
      <c r="E116" s="88"/>
      <c r="F116" s="86"/>
      <c r="G116" s="86"/>
      <c r="H116" s="86"/>
      <c r="I116" s="86"/>
      <c r="J116" s="86"/>
      <c r="K116" s="86"/>
      <c r="L116" s="86"/>
      <c r="M116" s="86"/>
      <c r="N116" s="86"/>
      <c r="O116" s="86"/>
      <c r="P116" s="86"/>
      <c r="Q116" s="89"/>
      <c r="R116" s="138"/>
      <c r="S116" s="138"/>
      <c r="AR116" s="130" t="str">
        <f t="shared" si="17"/>
        <v/>
      </c>
      <c r="AS116" s="130" t="str">
        <f t="shared" si="18"/>
        <v/>
      </c>
      <c r="AT116" s="130" t="str">
        <f t="shared" si="19"/>
        <v/>
      </c>
      <c r="AU116" s="139" t="str">
        <f t="shared" si="16"/>
        <v/>
      </c>
      <c r="AV116" s="141" t="str">
        <f t="shared" si="20"/>
        <v/>
      </c>
      <c r="AW116" s="205"/>
    </row>
    <row r="117" spans="2:49" x14ac:dyDescent="0.2">
      <c r="B117" s="86"/>
      <c r="C117" s="86"/>
      <c r="D117" s="87"/>
      <c r="E117" s="88"/>
      <c r="F117" s="86"/>
      <c r="G117" s="86"/>
      <c r="H117" s="86"/>
      <c r="I117" s="86"/>
      <c r="J117" s="86"/>
      <c r="K117" s="86"/>
      <c r="L117" s="86"/>
      <c r="M117" s="86"/>
      <c r="N117" s="86"/>
      <c r="O117" s="86"/>
      <c r="P117" s="86"/>
      <c r="Q117" s="89"/>
      <c r="R117" s="138"/>
      <c r="S117" s="138"/>
      <c r="AR117" s="130" t="str">
        <f t="shared" si="17"/>
        <v/>
      </c>
      <c r="AS117" s="130" t="str">
        <f t="shared" si="18"/>
        <v/>
      </c>
      <c r="AT117" s="130" t="str">
        <f t="shared" si="19"/>
        <v/>
      </c>
      <c r="AU117" s="139" t="str">
        <f t="shared" si="16"/>
        <v/>
      </c>
      <c r="AV117" s="141" t="str">
        <f t="shared" si="20"/>
        <v/>
      </c>
      <c r="AW117" s="205"/>
    </row>
    <row r="118" spans="2:49" x14ac:dyDescent="0.2">
      <c r="B118" s="86"/>
      <c r="C118" s="86"/>
      <c r="D118" s="87"/>
      <c r="E118" s="88"/>
      <c r="F118" s="86"/>
      <c r="G118" s="86"/>
      <c r="H118" s="86"/>
      <c r="I118" s="86"/>
      <c r="J118" s="86"/>
      <c r="K118" s="86"/>
      <c r="L118" s="86"/>
      <c r="M118" s="86"/>
      <c r="N118" s="86"/>
      <c r="O118" s="86"/>
      <c r="P118" s="86"/>
      <c r="Q118" s="89"/>
      <c r="R118" s="138"/>
      <c r="S118" s="138"/>
      <c r="AR118" s="130" t="str">
        <f t="shared" si="17"/>
        <v/>
      </c>
      <c r="AS118" s="130" t="str">
        <f t="shared" si="18"/>
        <v/>
      </c>
      <c r="AT118" s="130" t="str">
        <f t="shared" si="19"/>
        <v/>
      </c>
      <c r="AU118" s="139" t="str">
        <f t="shared" si="16"/>
        <v/>
      </c>
      <c r="AV118" s="141" t="str">
        <f t="shared" si="20"/>
        <v/>
      </c>
      <c r="AW118" s="205"/>
    </row>
    <row r="119" spans="2:49" x14ac:dyDescent="0.2">
      <c r="B119" s="86"/>
      <c r="C119" s="86"/>
      <c r="D119" s="87"/>
      <c r="E119" s="88"/>
      <c r="F119" s="86"/>
      <c r="G119" s="86"/>
      <c r="H119" s="86"/>
      <c r="I119" s="86"/>
      <c r="J119" s="86"/>
      <c r="K119" s="86"/>
      <c r="L119" s="86"/>
      <c r="M119" s="86"/>
      <c r="N119" s="86"/>
      <c r="O119" s="86"/>
      <c r="P119" s="86"/>
      <c r="Q119" s="89"/>
      <c r="R119" s="138"/>
      <c r="S119" s="138"/>
      <c r="AR119" s="130" t="str">
        <f t="shared" si="17"/>
        <v/>
      </c>
      <c r="AS119" s="130" t="str">
        <f t="shared" si="18"/>
        <v/>
      </c>
      <c r="AT119" s="130" t="str">
        <f t="shared" si="19"/>
        <v/>
      </c>
      <c r="AU119" s="139" t="str">
        <f t="shared" si="16"/>
        <v/>
      </c>
      <c r="AV119" s="141" t="str">
        <f t="shared" si="20"/>
        <v/>
      </c>
      <c r="AW119" s="205"/>
    </row>
    <row r="120" spans="2:49" x14ac:dyDescent="0.2">
      <c r="B120" s="86"/>
      <c r="C120" s="86"/>
      <c r="D120" s="87"/>
      <c r="E120" s="88"/>
      <c r="F120" s="86"/>
      <c r="G120" s="86"/>
      <c r="H120" s="86"/>
      <c r="I120" s="86"/>
      <c r="J120" s="86"/>
      <c r="K120" s="86"/>
      <c r="L120" s="86"/>
      <c r="M120" s="86"/>
      <c r="N120" s="86"/>
      <c r="O120" s="86"/>
      <c r="P120" s="86"/>
      <c r="Q120" s="89"/>
      <c r="R120" s="138"/>
      <c r="S120" s="138"/>
      <c r="AR120" s="130" t="str">
        <f t="shared" si="17"/>
        <v/>
      </c>
      <c r="AS120" s="130" t="str">
        <f t="shared" si="18"/>
        <v/>
      </c>
      <c r="AT120" s="130" t="str">
        <f t="shared" si="19"/>
        <v/>
      </c>
      <c r="AU120" s="139" t="str">
        <f t="shared" si="16"/>
        <v/>
      </c>
      <c r="AV120" s="141" t="str">
        <f t="shared" si="20"/>
        <v/>
      </c>
      <c r="AW120" s="205"/>
    </row>
    <row r="121" spans="2:49" x14ac:dyDescent="0.2">
      <c r="B121" s="86"/>
      <c r="C121" s="86"/>
      <c r="D121" s="87"/>
      <c r="E121" s="88"/>
      <c r="F121" s="86"/>
      <c r="G121" s="86"/>
      <c r="H121" s="86"/>
      <c r="I121" s="86"/>
      <c r="J121" s="86"/>
      <c r="K121" s="86"/>
      <c r="L121" s="86"/>
      <c r="M121" s="86"/>
      <c r="N121" s="86"/>
      <c r="O121" s="86"/>
      <c r="P121" s="86"/>
      <c r="Q121" s="89"/>
      <c r="R121" s="138"/>
      <c r="S121" s="138"/>
      <c r="AR121" s="130" t="str">
        <f t="shared" si="17"/>
        <v/>
      </c>
      <c r="AS121" s="130" t="str">
        <f t="shared" si="18"/>
        <v/>
      </c>
      <c r="AT121" s="130" t="str">
        <f t="shared" si="19"/>
        <v/>
      </c>
      <c r="AU121" s="139" t="str">
        <f t="shared" si="16"/>
        <v/>
      </c>
      <c r="AV121" s="141" t="str">
        <f t="shared" si="20"/>
        <v/>
      </c>
      <c r="AW121" s="205"/>
    </row>
    <row r="122" spans="2:49" x14ac:dyDescent="0.2">
      <c r="B122" s="86"/>
      <c r="C122" s="86"/>
      <c r="D122" s="87"/>
      <c r="E122" s="88"/>
      <c r="F122" s="86"/>
      <c r="G122" s="86"/>
      <c r="H122" s="86"/>
      <c r="I122" s="86"/>
      <c r="J122" s="86"/>
      <c r="K122" s="86"/>
      <c r="L122" s="86"/>
      <c r="M122" s="86"/>
      <c r="N122" s="86"/>
      <c r="O122" s="86"/>
      <c r="P122" s="86"/>
      <c r="Q122" s="89"/>
      <c r="R122" s="138"/>
      <c r="S122" s="138"/>
      <c r="AR122" s="130" t="str">
        <f t="shared" si="17"/>
        <v/>
      </c>
      <c r="AS122" s="130" t="str">
        <f t="shared" si="18"/>
        <v/>
      </c>
      <c r="AT122" s="130" t="str">
        <f t="shared" si="19"/>
        <v/>
      </c>
      <c r="AU122" s="139" t="str">
        <f t="shared" si="16"/>
        <v/>
      </c>
      <c r="AV122" s="141" t="str">
        <f t="shared" si="20"/>
        <v/>
      </c>
      <c r="AW122" s="205"/>
    </row>
    <row r="123" spans="2:49" x14ac:dyDescent="0.2">
      <c r="B123" s="86"/>
      <c r="C123" s="86"/>
      <c r="D123" s="87"/>
      <c r="E123" s="88"/>
      <c r="F123" s="86"/>
      <c r="G123" s="86"/>
      <c r="H123" s="86"/>
      <c r="I123" s="86"/>
      <c r="J123" s="86"/>
      <c r="K123" s="86"/>
      <c r="L123" s="86"/>
      <c r="M123" s="86"/>
      <c r="N123" s="86"/>
      <c r="O123" s="86"/>
      <c r="P123" s="86"/>
      <c r="Q123" s="89"/>
      <c r="R123" s="138"/>
      <c r="S123" s="138"/>
      <c r="AR123" s="130" t="str">
        <f t="shared" si="17"/>
        <v/>
      </c>
      <c r="AS123" s="130" t="str">
        <f t="shared" si="18"/>
        <v/>
      </c>
      <c r="AT123" s="130" t="str">
        <f t="shared" si="19"/>
        <v/>
      </c>
      <c r="AU123" s="139" t="str">
        <f t="shared" si="16"/>
        <v/>
      </c>
      <c r="AV123" s="141" t="str">
        <f t="shared" si="20"/>
        <v/>
      </c>
      <c r="AW123" s="205"/>
    </row>
    <row r="124" spans="2:49" x14ac:dyDescent="0.2">
      <c r="B124" s="86"/>
      <c r="C124" s="86"/>
      <c r="D124" s="87"/>
      <c r="E124" s="88"/>
      <c r="F124" s="86"/>
      <c r="G124" s="86"/>
      <c r="H124" s="86"/>
      <c r="I124" s="86"/>
      <c r="J124" s="86"/>
      <c r="K124" s="86"/>
      <c r="L124" s="86"/>
      <c r="M124" s="86"/>
      <c r="N124" s="86"/>
      <c r="O124" s="86"/>
      <c r="P124" s="86"/>
      <c r="Q124" s="89"/>
      <c r="R124" s="138"/>
      <c r="S124" s="138"/>
      <c r="AR124" s="130" t="str">
        <f t="shared" si="17"/>
        <v/>
      </c>
      <c r="AS124" s="130" t="str">
        <f t="shared" si="18"/>
        <v/>
      </c>
      <c r="AT124" s="130" t="str">
        <f t="shared" si="19"/>
        <v/>
      </c>
      <c r="AU124" s="139" t="str">
        <f t="shared" si="16"/>
        <v/>
      </c>
      <c r="AV124" s="141" t="str">
        <f t="shared" si="20"/>
        <v/>
      </c>
      <c r="AW124" s="205"/>
    </row>
    <row r="125" spans="2:49" x14ac:dyDescent="0.2">
      <c r="B125" s="86"/>
      <c r="C125" s="86"/>
      <c r="D125" s="87"/>
      <c r="E125" s="88"/>
      <c r="F125" s="86"/>
      <c r="G125" s="86"/>
      <c r="H125" s="86"/>
      <c r="I125" s="86"/>
      <c r="J125" s="86"/>
      <c r="K125" s="86"/>
      <c r="L125" s="86"/>
      <c r="M125" s="86"/>
      <c r="N125" s="86"/>
      <c r="O125" s="86"/>
      <c r="P125" s="86"/>
      <c r="Q125" s="89"/>
      <c r="R125" s="138"/>
      <c r="S125" s="138"/>
      <c r="AR125" s="130" t="str">
        <f t="shared" si="17"/>
        <v/>
      </c>
      <c r="AS125" s="130" t="str">
        <f t="shared" si="18"/>
        <v/>
      </c>
      <c r="AT125" s="130" t="str">
        <f t="shared" si="19"/>
        <v/>
      </c>
      <c r="AU125" s="139" t="str">
        <f t="shared" si="16"/>
        <v/>
      </c>
      <c r="AV125" s="141" t="str">
        <f t="shared" si="20"/>
        <v/>
      </c>
      <c r="AW125" s="205"/>
    </row>
    <row r="126" spans="2:49" x14ac:dyDescent="0.2">
      <c r="B126" s="86"/>
      <c r="C126" s="86"/>
      <c r="D126" s="87"/>
      <c r="E126" s="88"/>
      <c r="F126" s="86"/>
      <c r="G126" s="86"/>
      <c r="H126" s="86"/>
      <c r="I126" s="86"/>
      <c r="J126" s="86"/>
      <c r="K126" s="86"/>
      <c r="L126" s="86"/>
      <c r="M126" s="86"/>
      <c r="N126" s="86"/>
      <c r="O126" s="86"/>
      <c r="P126" s="86"/>
      <c r="Q126" s="89"/>
      <c r="R126" s="138"/>
      <c r="S126" s="138"/>
      <c r="AR126" s="130" t="str">
        <f t="shared" si="17"/>
        <v/>
      </c>
      <c r="AS126" s="130" t="str">
        <f t="shared" si="18"/>
        <v/>
      </c>
      <c r="AT126" s="130" t="str">
        <f t="shared" si="19"/>
        <v/>
      </c>
      <c r="AU126" s="139" t="str">
        <f t="shared" si="16"/>
        <v/>
      </c>
      <c r="AV126" s="141" t="str">
        <f t="shared" si="20"/>
        <v/>
      </c>
      <c r="AW126" s="205"/>
    </row>
    <row r="127" spans="2:49" x14ac:dyDescent="0.2">
      <c r="B127" s="86"/>
      <c r="C127" s="86"/>
      <c r="D127" s="87"/>
      <c r="E127" s="88"/>
      <c r="F127" s="86"/>
      <c r="G127" s="86"/>
      <c r="H127" s="86"/>
      <c r="I127" s="86"/>
      <c r="J127" s="86"/>
      <c r="K127" s="86"/>
      <c r="L127" s="86"/>
      <c r="M127" s="86"/>
      <c r="N127" s="86"/>
      <c r="O127" s="86"/>
      <c r="P127" s="86"/>
      <c r="Q127" s="89"/>
      <c r="R127" s="138"/>
      <c r="S127" s="138"/>
      <c r="AR127" s="130" t="str">
        <f t="shared" si="17"/>
        <v/>
      </c>
      <c r="AS127" s="130" t="str">
        <f t="shared" si="18"/>
        <v/>
      </c>
      <c r="AT127" s="130" t="str">
        <f t="shared" si="19"/>
        <v/>
      </c>
      <c r="AU127" s="139" t="str">
        <f t="shared" si="16"/>
        <v/>
      </c>
      <c r="AV127" s="141" t="str">
        <f t="shared" si="20"/>
        <v/>
      </c>
      <c r="AW127" s="205"/>
    </row>
    <row r="128" spans="2:49" x14ac:dyDescent="0.2">
      <c r="B128" s="86"/>
      <c r="C128" s="86"/>
      <c r="D128" s="87"/>
      <c r="E128" s="88"/>
      <c r="F128" s="86"/>
      <c r="G128" s="86"/>
      <c r="H128" s="86"/>
      <c r="I128" s="86"/>
      <c r="J128" s="86"/>
      <c r="K128" s="86"/>
      <c r="L128" s="86"/>
      <c r="M128" s="86"/>
      <c r="N128" s="86"/>
      <c r="O128" s="86"/>
      <c r="P128" s="86"/>
      <c r="Q128" s="89"/>
      <c r="R128" s="138"/>
      <c r="S128" s="138"/>
      <c r="AR128" s="130" t="str">
        <f t="shared" si="17"/>
        <v/>
      </c>
      <c r="AS128" s="130" t="str">
        <f t="shared" si="18"/>
        <v/>
      </c>
      <c r="AT128" s="130" t="str">
        <f t="shared" si="19"/>
        <v/>
      </c>
      <c r="AU128" s="139" t="str">
        <f t="shared" si="16"/>
        <v/>
      </c>
      <c r="AV128" s="141" t="str">
        <f t="shared" si="20"/>
        <v/>
      </c>
      <c r="AW128" s="205"/>
    </row>
    <row r="129" spans="2:49" x14ac:dyDescent="0.2">
      <c r="B129" s="86"/>
      <c r="C129" s="86"/>
      <c r="D129" s="87"/>
      <c r="E129" s="88"/>
      <c r="F129" s="86"/>
      <c r="G129" s="86"/>
      <c r="H129" s="86"/>
      <c r="I129" s="86"/>
      <c r="J129" s="86"/>
      <c r="K129" s="86"/>
      <c r="L129" s="86"/>
      <c r="M129" s="86"/>
      <c r="N129" s="86"/>
      <c r="O129" s="86"/>
      <c r="P129" s="86"/>
      <c r="Q129" s="89"/>
      <c r="R129" s="138"/>
      <c r="S129" s="138"/>
      <c r="AR129" s="130" t="str">
        <f t="shared" si="17"/>
        <v/>
      </c>
      <c r="AS129" s="130" t="str">
        <f t="shared" si="18"/>
        <v/>
      </c>
      <c r="AT129" s="130" t="str">
        <f t="shared" si="19"/>
        <v/>
      </c>
      <c r="AU129" s="139" t="str">
        <f t="shared" si="16"/>
        <v/>
      </c>
      <c r="AV129" s="141" t="str">
        <f t="shared" si="20"/>
        <v/>
      </c>
      <c r="AW129" s="205"/>
    </row>
    <row r="130" spans="2:49" x14ac:dyDescent="0.2">
      <c r="B130" s="86"/>
      <c r="C130" s="86"/>
      <c r="D130" s="87"/>
      <c r="E130" s="88"/>
      <c r="F130" s="86"/>
      <c r="G130" s="86"/>
      <c r="H130" s="86"/>
      <c r="I130" s="86"/>
      <c r="J130" s="86"/>
      <c r="K130" s="86"/>
      <c r="L130" s="86"/>
      <c r="M130" s="86"/>
      <c r="N130" s="86"/>
      <c r="O130" s="86"/>
      <c r="P130" s="86"/>
      <c r="Q130" s="89"/>
      <c r="R130" s="138"/>
      <c r="S130" s="138"/>
      <c r="AR130" s="130" t="str">
        <f t="shared" si="17"/>
        <v/>
      </c>
      <c r="AS130" s="130" t="str">
        <f t="shared" si="18"/>
        <v/>
      </c>
      <c r="AT130" s="130" t="str">
        <f t="shared" si="19"/>
        <v/>
      </c>
      <c r="AU130" s="139" t="str">
        <f t="shared" si="16"/>
        <v/>
      </c>
      <c r="AV130" s="141" t="str">
        <f t="shared" si="20"/>
        <v/>
      </c>
      <c r="AW130" s="205"/>
    </row>
    <row r="131" spans="2:49" x14ac:dyDescent="0.2">
      <c r="B131" s="86"/>
      <c r="C131" s="86"/>
      <c r="D131" s="87"/>
      <c r="E131" s="88"/>
      <c r="F131" s="86"/>
      <c r="G131" s="86"/>
      <c r="H131" s="86"/>
      <c r="I131" s="86"/>
      <c r="J131" s="86"/>
      <c r="K131" s="86"/>
      <c r="L131" s="86"/>
      <c r="M131" s="86"/>
      <c r="N131" s="86"/>
      <c r="O131" s="86"/>
      <c r="P131" s="86"/>
      <c r="Q131" s="89"/>
      <c r="R131" s="138"/>
      <c r="S131" s="138"/>
      <c r="AR131" s="130" t="str">
        <f t="shared" si="17"/>
        <v/>
      </c>
      <c r="AS131" s="130" t="str">
        <f t="shared" si="18"/>
        <v/>
      </c>
      <c r="AT131" s="130" t="str">
        <f t="shared" si="19"/>
        <v/>
      </c>
      <c r="AU131" s="139" t="str">
        <f t="shared" si="16"/>
        <v/>
      </c>
      <c r="AV131" s="141" t="str">
        <f t="shared" si="20"/>
        <v/>
      </c>
      <c r="AW131" s="205"/>
    </row>
    <row r="132" spans="2:49" x14ac:dyDescent="0.2">
      <c r="B132" s="86"/>
      <c r="C132" s="86"/>
      <c r="D132" s="87"/>
      <c r="E132" s="88"/>
      <c r="F132" s="86"/>
      <c r="G132" s="86"/>
      <c r="H132" s="86"/>
      <c r="I132" s="86"/>
      <c r="J132" s="86"/>
      <c r="K132" s="86"/>
      <c r="L132" s="86"/>
      <c r="M132" s="86"/>
      <c r="N132" s="86"/>
      <c r="O132" s="86"/>
      <c r="P132" s="86"/>
      <c r="Q132" s="89"/>
      <c r="R132" s="138"/>
      <c r="S132" s="138"/>
      <c r="AR132" s="130" t="str">
        <f t="shared" si="17"/>
        <v/>
      </c>
      <c r="AS132" s="130" t="str">
        <f t="shared" si="18"/>
        <v/>
      </c>
      <c r="AT132" s="130" t="str">
        <f t="shared" si="19"/>
        <v/>
      </c>
      <c r="AU132" s="139" t="str">
        <f t="shared" si="16"/>
        <v/>
      </c>
      <c r="AV132" s="141" t="str">
        <f t="shared" si="20"/>
        <v/>
      </c>
      <c r="AW132" s="205"/>
    </row>
    <row r="133" spans="2:49" x14ac:dyDescent="0.2">
      <c r="B133" s="86"/>
      <c r="C133" s="86"/>
      <c r="D133" s="87"/>
      <c r="E133" s="88"/>
      <c r="F133" s="86"/>
      <c r="G133" s="86"/>
      <c r="H133" s="86"/>
      <c r="I133" s="86"/>
      <c r="J133" s="86"/>
      <c r="K133" s="86"/>
      <c r="L133" s="86"/>
      <c r="M133" s="86"/>
      <c r="N133" s="86"/>
      <c r="O133" s="86"/>
      <c r="P133" s="86"/>
      <c r="Q133" s="89"/>
      <c r="R133" s="138"/>
      <c r="S133" s="138"/>
      <c r="AR133" s="130" t="str">
        <f t="shared" si="17"/>
        <v/>
      </c>
      <c r="AS133" s="130" t="str">
        <f t="shared" si="18"/>
        <v/>
      </c>
      <c r="AT133" s="130" t="str">
        <f t="shared" si="19"/>
        <v/>
      </c>
      <c r="AU133" s="139" t="str">
        <f t="shared" si="16"/>
        <v/>
      </c>
      <c r="AV133" s="141" t="str">
        <f t="shared" si="20"/>
        <v/>
      </c>
      <c r="AW133" s="205"/>
    </row>
    <row r="134" spans="2:49" x14ac:dyDescent="0.2">
      <c r="B134" s="86"/>
      <c r="C134" s="86"/>
      <c r="D134" s="87"/>
      <c r="E134" s="88"/>
      <c r="F134" s="86"/>
      <c r="G134" s="86"/>
      <c r="H134" s="86"/>
      <c r="I134" s="86"/>
      <c r="J134" s="86"/>
      <c r="K134" s="86"/>
      <c r="L134" s="86"/>
      <c r="M134" s="86"/>
      <c r="N134" s="86"/>
      <c r="O134" s="86"/>
      <c r="P134" s="86"/>
      <c r="Q134" s="89"/>
      <c r="R134" s="138"/>
      <c r="S134" s="138"/>
      <c r="AR134" s="130" t="str">
        <f t="shared" si="17"/>
        <v/>
      </c>
      <c r="AS134" s="130" t="str">
        <f t="shared" si="18"/>
        <v/>
      </c>
      <c r="AT134" s="130" t="str">
        <f t="shared" si="19"/>
        <v/>
      </c>
      <c r="AU134" s="139" t="str">
        <f t="shared" si="16"/>
        <v/>
      </c>
      <c r="AV134" s="141" t="str">
        <f t="shared" si="20"/>
        <v/>
      </c>
      <c r="AW134" s="205"/>
    </row>
    <row r="135" spans="2:49" x14ac:dyDescent="0.2">
      <c r="B135" s="86"/>
      <c r="C135" s="86"/>
      <c r="D135" s="87"/>
      <c r="E135" s="88"/>
      <c r="F135" s="86"/>
      <c r="G135" s="86"/>
      <c r="H135" s="86"/>
      <c r="I135" s="86"/>
      <c r="J135" s="86"/>
      <c r="K135" s="86"/>
      <c r="L135" s="86"/>
      <c r="M135" s="86"/>
      <c r="N135" s="86"/>
      <c r="O135" s="86"/>
      <c r="P135" s="86"/>
      <c r="Q135" s="89"/>
      <c r="R135" s="138"/>
      <c r="S135" s="138"/>
      <c r="AR135" s="130" t="str">
        <f t="shared" si="17"/>
        <v/>
      </c>
      <c r="AS135" s="130" t="str">
        <f t="shared" si="18"/>
        <v/>
      </c>
      <c r="AT135" s="130" t="str">
        <f t="shared" si="19"/>
        <v/>
      </c>
      <c r="AU135" s="139" t="str">
        <f t="shared" si="16"/>
        <v/>
      </c>
      <c r="AV135" s="141" t="str">
        <f t="shared" si="20"/>
        <v/>
      </c>
      <c r="AW135" s="205"/>
    </row>
    <row r="136" spans="2:49" x14ac:dyDescent="0.2">
      <c r="B136" s="86"/>
      <c r="C136" s="86"/>
      <c r="D136" s="87"/>
      <c r="E136" s="88"/>
      <c r="F136" s="86"/>
      <c r="G136" s="86"/>
      <c r="H136" s="86"/>
      <c r="I136" s="86"/>
      <c r="J136" s="86"/>
      <c r="K136" s="86"/>
      <c r="L136" s="86"/>
      <c r="M136" s="86"/>
      <c r="N136" s="86"/>
      <c r="O136" s="86"/>
      <c r="P136" s="86"/>
      <c r="Q136" s="89"/>
      <c r="R136" s="138"/>
      <c r="S136" s="138"/>
      <c r="AR136" s="130" t="str">
        <f t="shared" si="17"/>
        <v/>
      </c>
      <c r="AS136" s="130" t="str">
        <f t="shared" si="18"/>
        <v/>
      </c>
      <c r="AT136" s="130" t="str">
        <f t="shared" si="19"/>
        <v/>
      </c>
      <c r="AU136" s="139" t="str">
        <f t="shared" si="16"/>
        <v/>
      </c>
      <c r="AV136" s="141" t="str">
        <f t="shared" si="20"/>
        <v/>
      </c>
      <c r="AW136" s="205"/>
    </row>
    <row r="137" spans="2:49" x14ac:dyDescent="0.2">
      <c r="B137" s="86"/>
      <c r="C137" s="86"/>
      <c r="D137" s="87"/>
      <c r="E137" s="88"/>
      <c r="F137" s="86"/>
      <c r="G137" s="86"/>
      <c r="H137" s="86"/>
      <c r="I137" s="86"/>
      <c r="J137" s="86"/>
      <c r="K137" s="86"/>
      <c r="L137" s="86"/>
      <c r="M137" s="86"/>
      <c r="N137" s="86"/>
      <c r="O137" s="86"/>
      <c r="P137" s="86"/>
      <c r="Q137" s="89"/>
      <c r="R137" s="138"/>
      <c r="S137" s="138"/>
      <c r="AR137" s="130" t="str">
        <f t="shared" si="17"/>
        <v/>
      </c>
      <c r="AS137" s="130" t="str">
        <f t="shared" si="18"/>
        <v/>
      </c>
      <c r="AT137" s="130" t="str">
        <f t="shared" si="19"/>
        <v/>
      </c>
      <c r="AU137" s="139" t="str">
        <f t="shared" si="16"/>
        <v/>
      </c>
      <c r="AV137" s="141" t="str">
        <f t="shared" si="20"/>
        <v/>
      </c>
      <c r="AW137" s="205"/>
    </row>
    <row r="138" spans="2:49" x14ac:dyDescent="0.2">
      <c r="B138" s="86"/>
      <c r="C138" s="86"/>
      <c r="D138" s="87"/>
      <c r="E138" s="88"/>
      <c r="F138" s="86"/>
      <c r="G138" s="86"/>
      <c r="H138" s="86"/>
      <c r="I138" s="86"/>
      <c r="J138" s="86"/>
      <c r="K138" s="86"/>
      <c r="L138" s="86"/>
      <c r="M138" s="86"/>
      <c r="N138" s="86"/>
      <c r="O138" s="86"/>
      <c r="P138" s="86"/>
      <c r="Q138" s="89"/>
      <c r="R138" s="138"/>
      <c r="S138" s="138"/>
      <c r="AR138" s="130" t="str">
        <f t="shared" si="17"/>
        <v/>
      </c>
      <c r="AS138" s="130" t="str">
        <f t="shared" si="18"/>
        <v/>
      </c>
      <c r="AT138" s="130" t="str">
        <f t="shared" si="19"/>
        <v/>
      </c>
      <c r="AU138" s="139" t="str">
        <f t="shared" si="16"/>
        <v/>
      </c>
      <c r="AV138" s="141" t="str">
        <f t="shared" si="20"/>
        <v/>
      </c>
      <c r="AW138" s="205"/>
    </row>
    <row r="139" spans="2:49" x14ac:dyDescent="0.2">
      <c r="B139" s="86"/>
      <c r="C139" s="86"/>
      <c r="D139" s="87"/>
      <c r="E139" s="88"/>
      <c r="F139" s="86"/>
      <c r="G139" s="86"/>
      <c r="H139" s="86"/>
      <c r="I139" s="86"/>
      <c r="J139" s="86"/>
      <c r="K139" s="86"/>
      <c r="L139" s="86"/>
      <c r="M139" s="86"/>
      <c r="N139" s="86"/>
      <c r="O139" s="86"/>
      <c r="P139" s="86"/>
      <c r="Q139" s="89"/>
      <c r="R139" s="138"/>
      <c r="S139" s="138"/>
      <c r="AR139" s="130" t="str">
        <f t="shared" si="17"/>
        <v/>
      </c>
      <c r="AS139" s="130" t="str">
        <f t="shared" si="18"/>
        <v/>
      </c>
      <c r="AT139" s="130" t="str">
        <f t="shared" si="19"/>
        <v/>
      </c>
      <c r="AU139" s="139" t="str">
        <f t="shared" si="16"/>
        <v/>
      </c>
      <c r="AV139" s="141" t="str">
        <f t="shared" si="20"/>
        <v/>
      </c>
      <c r="AW139" s="205"/>
    </row>
    <row r="140" spans="2:49" x14ac:dyDescent="0.2">
      <c r="B140" s="86"/>
      <c r="C140" s="86"/>
      <c r="D140" s="87"/>
      <c r="E140" s="88"/>
      <c r="F140" s="86"/>
      <c r="G140" s="86"/>
      <c r="H140" s="86"/>
      <c r="I140" s="86"/>
      <c r="J140" s="86"/>
      <c r="K140" s="86"/>
      <c r="L140" s="86"/>
      <c r="M140" s="86"/>
      <c r="N140" s="86"/>
      <c r="O140" s="86"/>
      <c r="P140" s="86"/>
      <c r="Q140" s="89"/>
      <c r="R140" s="138"/>
      <c r="S140" s="138"/>
      <c r="AR140" s="130" t="str">
        <f t="shared" si="17"/>
        <v/>
      </c>
      <c r="AS140" s="130" t="str">
        <f t="shared" si="18"/>
        <v/>
      </c>
      <c r="AT140" s="130" t="str">
        <f t="shared" si="19"/>
        <v/>
      </c>
      <c r="AU140" s="139" t="str">
        <f t="shared" si="16"/>
        <v/>
      </c>
      <c r="AV140" s="141" t="str">
        <f t="shared" si="20"/>
        <v/>
      </c>
      <c r="AW140" s="205"/>
    </row>
    <row r="141" spans="2:49" x14ac:dyDescent="0.2">
      <c r="B141" s="86"/>
      <c r="C141" s="86"/>
      <c r="D141" s="87"/>
      <c r="E141" s="88"/>
      <c r="F141" s="86"/>
      <c r="G141" s="86"/>
      <c r="H141" s="86"/>
      <c r="I141" s="86"/>
      <c r="J141" s="86"/>
      <c r="K141" s="86"/>
      <c r="L141" s="86"/>
      <c r="M141" s="86"/>
      <c r="N141" s="86"/>
      <c r="O141" s="86"/>
      <c r="P141" s="86"/>
      <c r="Q141" s="89"/>
      <c r="R141" s="138"/>
      <c r="S141" s="138"/>
      <c r="AR141" s="130" t="str">
        <f t="shared" si="17"/>
        <v/>
      </c>
      <c r="AS141" s="130" t="str">
        <f t="shared" si="18"/>
        <v/>
      </c>
      <c r="AT141" s="130" t="str">
        <f t="shared" si="19"/>
        <v/>
      </c>
      <c r="AU141" s="139" t="str">
        <f t="shared" si="16"/>
        <v/>
      </c>
      <c r="AV141" s="141" t="str">
        <f t="shared" si="20"/>
        <v/>
      </c>
      <c r="AW141" s="205"/>
    </row>
    <row r="142" spans="2:49" x14ac:dyDescent="0.2">
      <c r="B142" s="86"/>
      <c r="C142" s="86"/>
      <c r="D142" s="87"/>
      <c r="E142" s="88"/>
      <c r="F142" s="86"/>
      <c r="G142" s="86"/>
      <c r="H142" s="86"/>
      <c r="I142" s="86"/>
      <c r="J142" s="86"/>
      <c r="K142" s="86"/>
      <c r="L142" s="86"/>
      <c r="M142" s="86"/>
      <c r="N142" s="86"/>
      <c r="O142" s="86"/>
      <c r="P142" s="86"/>
      <c r="Q142" s="89"/>
      <c r="R142" s="138"/>
      <c r="S142" s="138"/>
      <c r="AR142" s="130" t="str">
        <f t="shared" si="17"/>
        <v/>
      </c>
      <c r="AS142" s="130" t="str">
        <f t="shared" si="18"/>
        <v/>
      </c>
      <c r="AT142" s="130" t="str">
        <f t="shared" si="19"/>
        <v/>
      </c>
      <c r="AU142" s="139" t="str">
        <f t="shared" si="16"/>
        <v/>
      </c>
      <c r="AV142" s="141" t="str">
        <f t="shared" si="20"/>
        <v/>
      </c>
      <c r="AW142" s="205"/>
    </row>
    <row r="143" spans="2:49" x14ac:dyDescent="0.2">
      <c r="B143" s="86"/>
      <c r="C143" s="86"/>
      <c r="D143" s="87"/>
      <c r="E143" s="88"/>
      <c r="F143" s="86"/>
      <c r="G143" s="86"/>
      <c r="H143" s="86"/>
      <c r="I143" s="86"/>
      <c r="J143" s="86"/>
      <c r="K143" s="86"/>
      <c r="L143" s="86"/>
      <c r="M143" s="86"/>
      <c r="N143" s="86"/>
      <c r="O143" s="86"/>
      <c r="P143" s="86"/>
      <c r="Q143" s="89"/>
      <c r="R143" s="138"/>
      <c r="S143" s="138"/>
      <c r="AR143" s="130" t="str">
        <f t="shared" si="17"/>
        <v/>
      </c>
      <c r="AS143" s="130" t="str">
        <f t="shared" si="18"/>
        <v/>
      </c>
      <c r="AT143" s="130" t="str">
        <f t="shared" si="19"/>
        <v/>
      </c>
      <c r="AU143" s="139" t="str">
        <f t="shared" si="16"/>
        <v/>
      </c>
      <c r="AV143" s="141" t="str">
        <f t="shared" si="20"/>
        <v/>
      </c>
      <c r="AW143" s="205"/>
    </row>
    <row r="144" spans="2:49" x14ac:dyDescent="0.2">
      <c r="B144" s="86"/>
      <c r="C144" s="86"/>
      <c r="D144" s="87"/>
      <c r="E144" s="88"/>
      <c r="F144" s="86"/>
      <c r="G144" s="86"/>
      <c r="H144" s="86"/>
      <c r="I144" s="86"/>
      <c r="J144" s="86"/>
      <c r="K144" s="86"/>
      <c r="L144" s="86"/>
      <c r="M144" s="86"/>
      <c r="N144" s="86"/>
      <c r="O144" s="86"/>
      <c r="P144" s="86"/>
      <c r="Q144" s="89"/>
      <c r="R144" s="138"/>
      <c r="S144" s="138"/>
      <c r="AR144" s="130" t="str">
        <f t="shared" si="17"/>
        <v/>
      </c>
      <c r="AS144" s="130" t="str">
        <f t="shared" si="18"/>
        <v/>
      </c>
      <c r="AT144" s="130" t="str">
        <f t="shared" si="19"/>
        <v/>
      </c>
      <c r="AU144" s="139" t="str">
        <f t="shared" si="16"/>
        <v/>
      </c>
      <c r="AV144" s="141" t="str">
        <f t="shared" si="20"/>
        <v/>
      </c>
      <c r="AW144" s="205"/>
    </row>
    <row r="145" spans="2:49" x14ac:dyDescent="0.2">
      <c r="B145" s="86"/>
      <c r="C145" s="86"/>
      <c r="D145" s="87"/>
      <c r="E145" s="88"/>
      <c r="F145" s="86"/>
      <c r="G145" s="86"/>
      <c r="H145" s="86"/>
      <c r="I145" s="86"/>
      <c r="J145" s="86"/>
      <c r="K145" s="86"/>
      <c r="L145" s="86"/>
      <c r="M145" s="86"/>
      <c r="N145" s="86"/>
      <c r="O145" s="86"/>
      <c r="P145" s="86"/>
      <c r="Q145" s="89"/>
      <c r="R145" s="138"/>
      <c r="S145" s="138"/>
      <c r="AR145" s="130" t="str">
        <f t="shared" si="17"/>
        <v/>
      </c>
      <c r="AS145" s="130" t="str">
        <f t="shared" si="18"/>
        <v/>
      </c>
      <c r="AT145" s="130" t="str">
        <f t="shared" si="19"/>
        <v/>
      </c>
      <c r="AU145" s="139" t="str">
        <f t="shared" si="16"/>
        <v/>
      </c>
      <c r="AV145" s="141" t="str">
        <f t="shared" si="20"/>
        <v/>
      </c>
      <c r="AW145" s="205"/>
    </row>
    <row r="146" spans="2:49" x14ac:dyDescent="0.2">
      <c r="B146" s="86"/>
      <c r="C146" s="86"/>
      <c r="D146" s="87"/>
      <c r="E146" s="88"/>
      <c r="F146" s="86"/>
      <c r="G146" s="86"/>
      <c r="H146" s="86"/>
      <c r="I146" s="86"/>
      <c r="J146" s="86"/>
      <c r="K146" s="86"/>
      <c r="L146" s="86"/>
      <c r="M146" s="86"/>
      <c r="N146" s="86"/>
      <c r="O146" s="86"/>
      <c r="P146" s="86"/>
      <c r="Q146" s="89"/>
      <c r="R146" s="138"/>
      <c r="S146" s="138"/>
      <c r="AR146" s="130" t="str">
        <f t="shared" si="17"/>
        <v/>
      </c>
      <c r="AS146" s="130" t="str">
        <f t="shared" si="18"/>
        <v/>
      </c>
      <c r="AT146" s="130" t="str">
        <f t="shared" si="19"/>
        <v/>
      </c>
      <c r="AU146" s="139" t="str">
        <f t="shared" si="16"/>
        <v/>
      </c>
      <c r="AV146" s="141" t="str">
        <f t="shared" si="20"/>
        <v/>
      </c>
      <c r="AW146" s="205"/>
    </row>
    <row r="147" spans="2:49" x14ac:dyDescent="0.2">
      <c r="B147" s="86"/>
      <c r="C147" s="86"/>
      <c r="D147" s="87"/>
      <c r="E147" s="88"/>
      <c r="F147" s="86"/>
      <c r="G147" s="86"/>
      <c r="H147" s="86"/>
      <c r="I147" s="86"/>
      <c r="J147" s="86"/>
      <c r="K147" s="86"/>
      <c r="L147" s="86"/>
      <c r="M147" s="86"/>
      <c r="N147" s="86"/>
      <c r="O147" s="86"/>
      <c r="P147" s="86"/>
      <c r="Q147" s="89"/>
      <c r="R147" s="138"/>
      <c r="S147" s="138"/>
      <c r="AR147" s="130" t="str">
        <f t="shared" si="17"/>
        <v/>
      </c>
      <c r="AS147" s="130" t="str">
        <f t="shared" si="18"/>
        <v/>
      </c>
      <c r="AT147" s="130" t="str">
        <f t="shared" si="19"/>
        <v/>
      </c>
      <c r="AU147" s="139" t="str">
        <f t="shared" si="16"/>
        <v/>
      </c>
      <c r="AV147" s="141" t="str">
        <f t="shared" si="20"/>
        <v/>
      </c>
      <c r="AW147" s="205"/>
    </row>
    <row r="148" spans="2:49" x14ac:dyDescent="0.2">
      <c r="B148" s="86"/>
      <c r="C148" s="86"/>
      <c r="D148" s="87"/>
      <c r="E148" s="88"/>
      <c r="F148" s="86"/>
      <c r="G148" s="86"/>
      <c r="H148" s="86"/>
      <c r="I148" s="86"/>
      <c r="J148" s="86"/>
      <c r="K148" s="86"/>
      <c r="L148" s="86"/>
      <c r="M148" s="86"/>
      <c r="N148" s="86"/>
      <c r="O148" s="86"/>
      <c r="P148" s="86"/>
      <c r="Q148" s="89"/>
      <c r="R148" s="138"/>
      <c r="S148" s="138"/>
      <c r="AR148" s="130" t="str">
        <f t="shared" si="17"/>
        <v/>
      </c>
      <c r="AS148" s="130" t="str">
        <f t="shared" si="18"/>
        <v/>
      </c>
      <c r="AT148" s="130" t="str">
        <f t="shared" si="19"/>
        <v/>
      </c>
      <c r="AU148" s="139" t="str">
        <f t="shared" si="16"/>
        <v/>
      </c>
      <c r="AV148" s="141" t="str">
        <f t="shared" si="20"/>
        <v/>
      </c>
      <c r="AW148" s="205"/>
    </row>
    <row r="149" spans="2:49" x14ac:dyDescent="0.2">
      <c r="B149" s="86"/>
      <c r="C149" s="86"/>
      <c r="D149" s="87"/>
      <c r="E149" s="88"/>
      <c r="F149" s="86"/>
      <c r="G149" s="86"/>
      <c r="H149" s="86"/>
      <c r="I149" s="86"/>
      <c r="J149" s="86"/>
      <c r="K149" s="86"/>
      <c r="L149" s="86"/>
      <c r="M149" s="86"/>
      <c r="N149" s="86"/>
      <c r="O149" s="86"/>
      <c r="P149" s="86"/>
      <c r="Q149" s="89"/>
      <c r="R149" s="138"/>
      <c r="S149" s="138"/>
      <c r="AR149" s="130" t="str">
        <f t="shared" si="17"/>
        <v/>
      </c>
      <c r="AS149" s="130" t="str">
        <f t="shared" si="18"/>
        <v/>
      </c>
      <c r="AT149" s="130" t="str">
        <f t="shared" si="19"/>
        <v/>
      </c>
      <c r="AU149" s="139" t="str">
        <f t="shared" si="16"/>
        <v/>
      </c>
      <c r="AV149" s="141" t="str">
        <f t="shared" si="20"/>
        <v/>
      </c>
      <c r="AW149" s="205"/>
    </row>
    <row r="150" spans="2:49" x14ac:dyDescent="0.2">
      <c r="B150" s="86"/>
      <c r="C150" s="86"/>
      <c r="D150" s="87"/>
      <c r="E150" s="88"/>
      <c r="F150" s="86"/>
      <c r="G150" s="86"/>
      <c r="H150" s="86"/>
      <c r="I150" s="86"/>
      <c r="J150" s="86"/>
      <c r="K150" s="86"/>
      <c r="L150" s="86"/>
      <c r="M150" s="86"/>
      <c r="N150" s="86"/>
      <c r="O150" s="86"/>
      <c r="P150" s="86"/>
      <c r="Q150" s="89"/>
      <c r="R150" s="138"/>
      <c r="S150" s="138"/>
      <c r="AR150" s="130" t="str">
        <f t="shared" si="17"/>
        <v/>
      </c>
      <c r="AS150" s="130" t="str">
        <f t="shared" si="18"/>
        <v/>
      </c>
      <c r="AT150" s="130" t="str">
        <f t="shared" si="19"/>
        <v/>
      </c>
      <c r="AU150" s="139" t="str">
        <f t="shared" si="16"/>
        <v/>
      </c>
      <c r="AV150" s="141" t="str">
        <f t="shared" si="20"/>
        <v/>
      </c>
      <c r="AW150" s="205"/>
    </row>
    <row r="151" spans="2:49" x14ac:dyDescent="0.2">
      <c r="B151" s="86"/>
      <c r="C151" s="86"/>
      <c r="D151" s="87"/>
      <c r="E151" s="88"/>
      <c r="F151" s="86"/>
      <c r="G151" s="86"/>
      <c r="H151" s="86"/>
      <c r="I151" s="86"/>
      <c r="J151" s="86"/>
      <c r="K151" s="86"/>
      <c r="L151" s="86"/>
      <c r="M151" s="86"/>
      <c r="N151" s="86"/>
      <c r="O151" s="86"/>
      <c r="P151" s="86"/>
      <c r="Q151" s="89"/>
      <c r="R151" s="138"/>
      <c r="S151" s="138"/>
      <c r="AR151" s="130" t="str">
        <f t="shared" si="17"/>
        <v/>
      </c>
      <c r="AS151" s="130" t="str">
        <f t="shared" si="18"/>
        <v/>
      </c>
      <c r="AT151" s="130" t="str">
        <f t="shared" si="19"/>
        <v/>
      </c>
      <c r="AU151" s="139" t="str">
        <f t="shared" si="16"/>
        <v/>
      </c>
      <c r="AV151" s="141" t="str">
        <f t="shared" si="20"/>
        <v/>
      </c>
      <c r="AW151" s="205"/>
    </row>
    <row r="152" spans="2:49" x14ac:dyDescent="0.2">
      <c r="B152" s="86"/>
      <c r="C152" s="86"/>
      <c r="D152" s="87"/>
      <c r="E152" s="88"/>
      <c r="F152" s="86"/>
      <c r="G152" s="86"/>
      <c r="H152" s="86"/>
      <c r="I152" s="86"/>
      <c r="J152" s="86"/>
      <c r="K152" s="86"/>
      <c r="L152" s="86"/>
      <c r="M152" s="86"/>
      <c r="N152" s="86"/>
      <c r="O152" s="86"/>
      <c r="P152" s="86"/>
      <c r="Q152" s="89"/>
      <c r="R152" s="138"/>
      <c r="S152" s="138"/>
      <c r="AR152" s="130" t="str">
        <f t="shared" si="17"/>
        <v/>
      </c>
      <c r="AS152" s="130" t="str">
        <f t="shared" si="18"/>
        <v/>
      </c>
      <c r="AT152" s="130" t="str">
        <f t="shared" si="19"/>
        <v/>
      </c>
      <c r="AU152" s="139" t="str">
        <f t="shared" si="16"/>
        <v/>
      </c>
      <c r="AV152" s="141" t="str">
        <f t="shared" si="20"/>
        <v/>
      </c>
      <c r="AW152" s="205"/>
    </row>
    <row r="153" spans="2:49" x14ac:dyDescent="0.2">
      <c r="B153" s="86"/>
      <c r="C153" s="86"/>
      <c r="D153" s="87"/>
      <c r="E153" s="88"/>
      <c r="F153" s="86"/>
      <c r="G153" s="86"/>
      <c r="H153" s="86"/>
      <c r="I153" s="86"/>
      <c r="J153" s="86"/>
      <c r="K153" s="86"/>
      <c r="L153" s="86"/>
      <c r="M153" s="86"/>
      <c r="N153" s="86"/>
      <c r="O153" s="86"/>
      <c r="P153" s="86"/>
      <c r="Q153" s="89"/>
      <c r="R153" s="138"/>
      <c r="S153" s="138"/>
      <c r="AR153" s="130" t="str">
        <f t="shared" si="17"/>
        <v/>
      </c>
      <c r="AS153" s="130" t="str">
        <f t="shared" si="18"/>
        <v/>
      </c>
      <c r="AT153" s="130" t="str">
        <f t="shared" si="19"/>
        <v/>
      </c>
      <c r="AU153" s="139" t="str">
        <f t="shared" si="16"/>
        <v/>
      </c>
      <c r="AV153" s="141" t="str">
        <f t="shared" si="20"/>
        <v/>
      </c>
      <c r="AW153" s="205"/>
    </row>
    <row r="154" spans="2:49" x14ac:dyDescent="0.2">
      <c r="B154" s="86"/>
      <c r="C154" s="86"/>
      <c r="D154" s="87"/>
      <c r="E154" s="88"/>
      <c r="F154" s="86"/>
      <c r="G154" s="86"/>
      <c r="H154" s="86"/>
      <c r="I154" s="86"/>
      <c r="J154" s="86"/>
      <c r="K154" s="86"/>
      <c r="L154" s="86"/>
      <c r="M154" s="86"/>
      <c r="N154" s="86"/>
      <c r="O154" s="86"/>
      <c r="P154" s="86"/>
      <c r="Q154" s="89"/>
      <c r="R154" s="138"/>
      <c r="S154" s="138"/>
      <c r="AR154" s="130" t="str">
        <f t="shared" si="17"/>
        <v/>
      </c>
      <c r="AS154" s="130" t="str">
        <f t="shared" si="18"/>
        <v/>
      </c>
      <c r="AT154" s="130" t="str">
        <f t="shared" si="19"/>
        <v/>
      </c>
      <c r="AU154" s="139" t="str">
        <f t="shared" ref="AU154:AU217" si="21">IF(ISBLANK(Q154)=TRUE,"",IF(AND(Q154=0,$O$22=0),"",IF(AND(Q154=0,$O$22&gt;0),$O$22,Q154)))</f>
        <v/>
      </c>
      <c r="AV154" s="141" t="str">
        <f t="shared" si="20"/>
        <v/>
      </c>
      <c r="AW154" s="205"/>
    </row>
    <row r="155" spans="2:49" x14ac:dyDescent="0.2">
      <c r="B155" s="86"/>
      <c r="C155" s="86"/>
      <c r="D155" s="87"/>
      <c r="E155" s="88"/>
      <c r="F155" s="86"/>
      <c r="G155" s="86"/>
      <c r="H155" s="86"/>
      <c r="I155" s="86"/>
      <c r="J155" s="86"/>
      <c r="K155" s="86"/>
      <c r="L155" s="86"/>
      <c r="M155" s="86"/>
      <c r="N155" s="86"/>
      <c r="O155" s="86"/>
      <c r="P155" s="86"/>
      <c r="Q155" s="89"/>
      <c r="R155" s="138"/>
      <c r="S155" s="138"/>
      <c r="AR155" s="130" t="str">
        <f t="shared" ref="AR155:AR218" si="22">IF(D155="","",WEEKDAY(D155,"2"))</f>
        <v/>
      </c>
      <c r="AS155" s="130" t="str">
        <f t="shared" ref="AS155:AS218" si="23">IF(E155="","",HOUR(E155))</f>
        <v/>
      </c>
      <c r="AT155" s="130" t="str">
        <f t="shared" ref="AT155:AT218" si="24">IF(B155="","",LEN(B155))</f>
        <v/>
      </c>
      <c r="AU155" s="139" t="str">
        <f t="shared" si="21"/>
        <v/>
      </c>
      <c r="AV155" s="141" t="str">
        <f t="shared" ref="AV155:AV218" si="25">IF(ISBLANK(Q155),"",F155/AU155*100)</f>
        <v/>
      </c>
      <c r="AW155" s="205"/>
    </row>
    <row r="156" spans="2:49" x14ac:dyDescent="0.2">
      <c r="B156" s="86"/>
      <c r="C156" s="86"/>
      <c r="D156" s="87"/>
      <c r="E156" s="88"/>
      <c r="F156" s="86"/>
      <c r="G156" s="86"/>
      <c r="H156" s="86"/>
      <c r="I156" s="86"/>
      <c r="J156" s="86"/>
      <c r="K156" s="86"/>
      <c r="L156" s="86"/>
      <c r="M156" s="86"/>
      <c r="N156" s="86"/>
      <c r="O156" s="86"/>
      <c r="P156" s="86"/>
      <c r="Q156" s="89"/>
      <c r="R156" s="138"/>
      <c r="S156" s="138"/>
      <c r="AR156" s="130" t="str">
        <f t="shared" si="22"/>
        <v/>
      </c>
      <c r="AS156" s="130" t="str">
        <f t="shared" si="23"/>
        <v/>
      </c>
      <c r="AT156" s="130" t="str">
        <f t="shared" si="24"/>
        <v/>
      </c>
      <c r="AU156" s="139" t="str">
        <f t="shared" si="21"/>
        <v/>
      </c>
      <c r="AV156" s="141" t="str">
        <f t="shared" si="25"/>
        <v/>
      </c>
      <c r="AW156" s="205"/>
    </row>
    <row r="157" spans="2:49" x14ac:dyDescent="0.2">
      <c r="B157" s="86"/>
      <c r="C157" s="86"/>
      <c r="D157" s="87"/>
      <c r="E157" s="88"/>
      <c r="F157" s="86"/>
      <c r="G157" s="86"/>
      <c r="H157" s="86"/>
      <c r="I157" s="86"/>
      <c r="J157" s="86"/>
      <c r="K157" s="86"/>
      <c r="L157" s="86"/>
      <c r="M157" s="86"/>
      <c r="N157" s="86"/>
      <c r="O157" s="86"/>
      <c r="P157" s="86"/>
      <c r="Q157" s="89"/>
      <c r="R157" s="138"/>
      <c r="S157" s="138"/>
      <c r="AR157" s="130" t="str">
        <f t="shared" si="22"/>
        <v/>
      </c>
      <c r="AS157" s="130" t="str">
        <f t="shared" si="23"/>
        <v/>
      </c>
      <c r="AT157" s="130" t="str">
        <f t="shared" si="24"/>
        <v/>
      </c>
      <c r="AU157" s="139" t="str">
        <f t="shared" si="21"/>
        <v/>
      </c>
      <c r="AV157" s="141" t="str">
        <f t="shared" si="25"/>
        <v/>
      </c>
      <c r="AW157" s="205"/>
    </row>
    <row r="158" spans="2:49" x14ac:dyDescent="0.2">
      <c r="B158" s="86"/>
      <c r="C158" s="86"/>
      <c r="D158" s="87"/>
      <c r="E158" s="88"/>
      <c r="F158" s="86"/>
      <c r="G158" s="86"/>
      <c r="H158" s="86"/>
      <c r="I158" s="86"/>
      <c r="J158" s="86"/>
      <c r="K158" s="86"/>
      <c r="L158" s="86"/>
      <c r="M158" s="86"/>
      <c r="N158" s="86"/>
      <c r="O158" s="86"/>
      <c r="P158" s="86"/>
      <c r="Q158" s="89"/>
      <c r="R158" s="138"/>
      <c r="S158" s="138"/>
      <c r="AR158" s="130" t="str">
        <f t="shared" si="22"/>
        <v/>
      </c>
      <c r="AS158" s="130" t="str">
        <f t="shared" si="23"/>
        <v/>
      </c>
      <c r="AT158" s="130" t="str">
        <f t="shared" si="24"/>
        <v/>
      </c>
      <c r="AU158" s="139" t="str">
        <f t="shared" si="21"/>
        <v/>
      </c>
      <c r="AV158" s="141" t="str">
        <f t="shared" si="25"/>
        <v/>
      </c>
      <c r="AW158" s="205"/>
    </row>
    <row r="159" spans="2:49" x14ac:dyDescent="0.2">
      <c r="B159" s="86"/>
      <c r="C159" s="86"/>
      <c r="D159" s="87"/>
      <c r="E159" s="88"/>
      <c r="F159" s="86"/>
      <c r="G159" s="86"/>
      <c r="H159" s="86"/>
      <c r="I159" s="86"/>
      <c r="J159" s="86"/>
      <c r="K159" s="86"/>
      <c r="L159" s="86"/>
      <c r="M159" s="86"/>
      <c r="N159" s="86"/>
      <c r="O159" s="86"/>
      <c r="P159" s="86"/>
      <c r="Q159" s="89"/>
      <c r="R159" s="138"/>
      <c r="S159" s="138"/>
      <c r="AR159" s="130" t="str">
        <f t="shared" si="22"/>
        <v/>
      </c>
      <c r="AS159" s="130" t="str">
        <f t="shared" si="23"/>
        <v/>
      </c>
      <c r="AT159" s="130" t="str">
        <f t="shared" si="24"/>
        <v/>
      </c>
      <c r="AU159" s="139" t="str">
        <f t="shared" si="21"/>
        <v/>
      </c>
      <c r="AV159" s="141" t="str">
        <f t="shared" si="25"/>
        <v/>
      </c>
      <c r="AW159" s="205"/>
    </row>
    <row r="160" spans="2:49" x14ac:dyDescent="0.2">
      <c r="B160" s="86"/>
      <c r="C160" s="86"/>
      <c r="D160" s="87"/>
      <c r="E160" s="88"/>
      <c r="F160" s="86"/>
      <c r="G160" s="86"/>
      <c r="H160" s="86"/>
      <c r="I160" s="86"/>
      <c r="J160" s="86"/>
      <c r="K160" s="86"/>
      <c r="L160" s="86"/>
      <c r="M160" s="86"/>
      <c r="N160" s="86"/>
      <c r="O160" s="86"/>
      <c r="P160" s="86"/>
      <c r="Q160" s="89"/>
      <c r="R160" s="138"/>
      <c r="S160" s="138"/>
      <c r="AR160" s="130" t="str">
        <f t="shared" si="22"/>
        <v/>
      </c>
      <c r="AS160" s="130" t="str">
        <f t="shared" si="23"/>
        <v/>
      </c>
      <c r="AT160" s="130" t="str">
        <f t="shared" si="24"/>
        <v/>
      </c>
      <c r="AU160" s="139" t="str">
        <f t="shared" si="21"/>
        <v/>
      </c>
      <c r="AV160" s="141" t="str">
        <f t="shared" si="25"/>
        <v/>
      </c>
      <c r="AW160" s="205"/>
    </row>
    <row r="161" spans="2:49" x14ac:dyDescent="0.2">
      <c r="B161" s="86"/>
      <c r="C161" s="86"/>
      <c r="D161" s="87"/>
      <c r="E161" s="88"/>
      <c r="F161" s="86"/>
      <c r="G161" s="86"/>
      <c r="H161" s="86"/>
      <c r="I161" s="86"/>
      <c r="J161" s="86"/>
      <c r="K161" s="86"/>
      <c r="L161" s="86"/>
      <c r="M161" s="86"/>
      <c r="N161" s="86"/>
      <c r="O161" s="86"/>
      <c r="P161" s="86"/>
      <c r="Q161" s="89"/>
      <c r="R161" s="138"/>
      <c r="S161" s="138"/>
      <c r="AR161" s="130" t="str">
        <f t="shared" si="22"/>
        <v/>
      </c>
      <c r="AS161" s="130" t="str">
        <f t="shared" si="23"/>
        <v/>
      </c>
      <c r="AT161" s="130" t="str">
        <f t="shared" si="24"/>
        <v/>
      </c>
      <c r="AU161" s="139" t="str">
        <f t="shared" si="21"/>
        <v/>
      </c>
      <c r="AV161" s="141" t="str">
        <f t="shared" si="25"/>
        <v/>
      </c>
      <c r="AW161" s="205"/>
    </row>
    <row r="162" spans="2:49" x14ac:dyDescent="0.2">
      <c r="B162" s="86"/>
      <c r="C162" s="86"/>
      <c r="D162" s="87"/>
      <c r="E162" s="88"/>
      <c r="F162" s="86"/>
      <c r="G162" s="86"/>
      <c r="H162" s="86"/>
      <c r="I162" s="86"/>
      <c r="J162" s="86"/>
      <c r="K162" s="86"/>
      <c r="L162" s="86"/>
      <c r="M162" s="86"/>
      <c r="N162" s="86"/>
      <c r="O162" s="86"/>
      <c r="P162" s="86"/>
      <c r="Q162" s="89"/>
      <c r="R162" s="138"/>
      <c r="S162" s="138"/>
      <c r="AR162" s="130" t="str">
        <f t="shared" si="22"/>
        <v/>
      </c>
      <c r="AS162" s="130" t="str">
        <f t="shared" si="23"/>
        <v/>
      </c>
      <c r="AT162" s="130" t="str">
        <f t="shared" si="24"/>
        <v/>
      </c>
      <c r="AU162" s="139" t="str">
        <f t="shared" si="21"/>
        <v/>
      </c>
      <c r="AV162" s="141" t="str">
        <f t="shared" si="25"/>
        <v/>
      </c>
      <c r="AW162" s="205"/>
    </row>
    <row r="163" spans="2:49" x14ac:dyDescent="0.2">
      <c r="B163" s="86"/>
      <c r="C163" s="86"/>
      <c r="D163" s="87"/>
      <c r="E163" s="88"/>
      <c r="F163" s="86"/>
      <c r="G163" s="86"/>
      <c r="H163" s="86"/>
      <c r="I163" s="86"/>
      <c r="J163" s="86"/>
      <c r="K163" s="86"/>
      <c r="L163" s="86"/>
      <c r="M163" s="86"/>
      <c r="N163" s="86"/>
      <c r="O163" s="86"/>
      <c r="P163" s="86"/>
      <c r="Q163" s="89"/>
      <c r="R163" s="138"/>
      <c r="S163" s="138"/>
      <c r="AR163" s="130" t="str">
        <f t="shared" si="22"/>
        <v/>
      </c>
      <c r="AS163" s="130" t="str">
        <f t="shared" si="23"/>
        <v/>
      </c>
      <c r="AT163" s="130" t="str">
        <f t="shared" si="24"/>
        <v/>
      </c>
      <c r="AU163" s="139" t="str">
        <f t="shared" si="21"/>
        <v/>
      </c>
      <c r="AV163" s="141" t="str">
        <f t="shared" si="25"/>
        <v/>
      </c>
      <c r="AW163" s="205"/>
    </row>
    <row r="164" spans="2:49" x14ac:dyDescent="0.2">
      <c r="B164" s="86"/>
      <c r="C164" s="86"/>
      <c r="D164" s="87"/>
      <c r="E164" s="88"/>
      <c r="F164" s="86"/>
      <c r="G164" s="86"/>
      <c r="H164" s="86"/>
      <c r="I164" s="86"/>
      <c r="J164" s="86"/>
      <c r="K164" s="86"/>
      <c r="L164" s="86"/>
      <c r="M164" s="86"/>
      <c r="N164" s="86"/>
      <c r="O164" s="86"/>
      <c r="P164" s="86"/>
      <c r="Q164" s="89"/>
      <c r="R164" s="138"/>
      <c r="S164" s="138"/>
      <c r="AR164" s="130" t="str">
        <f t="shared" si="22"/>
        <v/>
      </c>
      <c r="AS164" s="130" t="str">
        <f t="shared" si="23"/>
        <v/>
      </c>
      <c r="AT164" s="130" t="str">
        <f t="shared" si="24"/>
        <v/>
      </c>
      <c r="AU164" s="139" t="str">
        <f t="shared" si="21"/>
        <v/>
      </c>
      <c r="AV164" s="141" t="str">
        <f t="shared" si="25"/>
        <v/>
      </c>
      <c r="AW164" s="205"/>
    </row>
    <row r="165" spans="2:49" x14ac:dyDescent="0.2">
      <c r="B165" s="86"/>
      <c r="C165" s="86"/>
      <c r="D165" s="87"/>
      <c r="E165" s="88"/>
      <c r="F165" s="86"/>
      <c r="G165" s="86"/>
      <c r="H165" s="86"/>
      <c r="I165" s="86"/>
      <c r="J165" s="86"/>
      <c r="K165" s="86"/>
      <c r="L165" s="86"/>
      <c r="M165" s="86"/>
      <c r="N165" s="86"/>
      <c r="O165" s="86"/>
      <c r="P165" s="86"/>
      <c r="Q165" s="89"/>
      <c r="R165" s="138"/>
      <c r="S165" s="138"/>
      <c r="AR165" s="130" t="str">
        <f t="shared" si="22"/>
        <v/>
      </c>
      <c r="AS165" s="130" t="str">
        <f t="shared" si="23"/>
        <v/>
      </c>
      <c r="AT165" s="130" t="str">
        <f t="shared" si="24"/>
        <v/>
      </c>
      <c r="AU165" s="139" t="str">
        <f t="shared" si="21"/>
        <v/>
      </c>
      <c r="AV165" s="141" t="str">
        <f t="shared" si="25"/>
        <v/>
      </c>
      <c r="AW165" s="205"/>
    </row>
    <row r="166" spans="2:49" x14ac:dyDescent="0.2">
      <c r="B166" s="86"/>
      <c r="C166" s="86"/>
      <c r="D166" s="87"/>
      <c r="E166" s="88"/>
      <c r="F166" s="86"/>
      <c r="G166" s="86"/>
      <c r="H166" s="86"/>
      <c r="I166" s="86"/>
      <c r="J166" s="86"/>
      <c r="K166" s="86"/>
      <c r="L166" s="86"/>
      <c r="M166" s="86"/>
      <c r="N166" s="86"/>
      <c r="O166" s="86"/>
      <c r="P166" s="86"/>
      <c r="Q166" s="89"/>
      <c r="R166" s="138"/>
      <c r="S166" s="138"/>
      <c r="AR166" s="130" t="str">
        <f t="shared" si="22"/>
        <v/>
      </c>
      <c r="AS166" s="130" t="str">
        <f t="shared" si="23"/>
        <v/>
      </c>
      <c r="AT166" s="130" t="str">
        <f t="shared" si="24"/>
        <v/>
      </c>
      <c r="AU166" s="139" t="str">
        <f t="shared" si="21"/>
        <v/>
      </c>
      <c r="AV166" s="141" t="str">
        <f t="shared" si="25"/>
        <v/>
      </c>
      <c r="AW166" s="205"/>
    </row>
    <row r="167" spans="2:49" x14ac:dyDescent="0.2">
      <c r="B167" s="86"/>
      <c r="C167" s="86"/>
      <c r="D167" s="87"/>
      <c r="E167" s="88"/>
      <c r="F167" s="86"/>
      <c r="G167" s="86"/>
      <c r="H167" s="86"/>
      <c r="I167" s="86"/>
      <c r="J167" s="86"/>
      <c r="K167" s="86"/>
      <c r="L167" s="86"/>
      <c r="M167" s="86"/>
      <c r="N167" s="86"/>
      <c r="O167" s="86"/>
      <c r="P167" s="86"/>
      <c r="Q167" s="89"/>
      <c r="R167" s="138"/>
      <c r="S167" s="138"/>
      <c r="AR167" s="130" t="str">
        <f t="shared" si="22"/>
        <v/>
      </c>
      <c r="AS167" s="130" t="str">
        <f t="shared" si="23"/>
        <v/>
      </c>
      <c r="AT167" s="130" t="str">
        <f t="shared" si="24"/>
        <v/>
      </c>
      <c r="AU167" s="139" t="str">
        <f t="shared" si="21"/>
        <v/>
      </c>
      <c r="AV167" s="141" t="str">
        <f t="shared" si="25"/>
        <v/>
      </c>
      <c r="AW167" s="205"/>
    </row>
    <row r="168" spans="2:49" x14ac:dyDescent="0.2">
      <c r="B168" s="86"/>
      <c r="C168" s="86"/>
      <c r="D168" s="87"/>
      <c r="E168" s="88"/>
      <c r="F168" s="86"/>
      <c r="G168" s="86"/>
      <c r="H168" s="86"/>
      <c r="I168" s="86"/>
      <c r="J168" s="86"/>
      <c r="K168" s="86"/>
      <c r="L168" s="86"/>
      <c r="M168" s="86"/>
      <c r="N168" s="86"/>
      <c r="O168" s="86"/>
      <c r="P168" s="86"/>
      <c r="Q168" s="89"/>
      <c r="R168" s="138"/>
      <c r="S168" s="138"/>
      <c r="AR168" s="130" t="str">
        <f t="shared" si="22"/>
        <v/>
      </c>
      <c r="AS168" s="130" t="str">
        <f t="shared" si="23"/>
        <v/>
      </c>
      <c r="AT168" s="130" t="str">
        <f t="shared" si="24"/>
        <v/>
      </c>
      <c r="AU168" s="139" t="str">
        <f t="shared" si="21"/>
        <v/>
      </c>
      <c r="AV168" s="141" t="str">
        <f t="shared" si="25"/>
        <v/>
      </c>
      <c r="AW168" s="205"/>
    </row>
    <row r="169" spans="2:49" x14ac:dyDescent="0.2">
      <c r="B169" s="86"/>
      <c r="C169" s="86"/>
      <c r="D169" s="87"/>
      <c r="E169" s="88"/>
      <c r="F169" s="86"/>
      <c r="G169" s="86"/>
      <c r="H169" s="86"/>
      <c r="I169" s="86"/>
      <c r="J169" s="86"/>
      <c r="K169" s="86"/>
      <c r="L169" s="86"/>
      <c r="M169" s="86"/>
      <c r="N169" s="86"/>
      <c r="O169" s="86"/>
      <c r="P169" s="86"/>
      <c r="Q169" s="89"/>
      <c r="R169" s="138"/>
      <c r="S169" s="138"/>
      <c r="AR169" s="130" t="str">
        <f t="shared" si="22"/>
        <v/>
      </c>
      <c r="AS169" s="130" t="str">
        <f t="shared" si="23"/>
        <v/>
      </c>
      <c r="AT169" s="130" t="str">
        <f t="shared" si="24"/>
        <v/>
      </c>
      <c r="AU169" s="139" t="str">
        <f t="shared" si="21"/>
        <v/>
      </c>
      <c r="AV169" s="141" t="str">
        <f t="shared" si="25"/>
        <v/>
      </c>
      <c r="AW169" s="205"/>
    </row>
    <row r="170" spans="2:49" x14ac:dyDescent="0.2">
      <c r="B170" s="86"/>
      <c r="C170" s="86"/>
      <c r="D170" s="87"/>
      <c r="E170" s="88"/>
      <c r="F170" s="86"/>
      <c r="G170" s="86"/>
      <c r="H170" s="86"/>
      <c r="I170" s="86"/>
      <c r="J170" s="86"/>
      <c r="K170" s="86"/>
      <c r="L170" s="86"/>
      <c r="M170" s="86"/>
      <c r="N170" s="86"/>
      <c r="O170" s="86"/>
      <c r="P170" s="86"/>
      <c r="Q170" s="89"/>
      <c r="R170" s="138"/>
      <c r="S170" s="138"/>
      <c r="AR170" s="130" t="str">
        <f t="shared" si="22"/>
        <v/>
      </c>
      <c r="AS170" s="130" t="str">
        <f t="shared" si="23"/>
        <v/>
      </c>
      <c r="AT170" s="130" t="str">
        <f t="shared" si="24"/>
        <v/>
      </c>
      <c r="AU170" s="139" t="str">
        <f t="shared" si="21"/>
        <v/>
      </c>
      <c r="AV170" s="141" t="str">
        <f t="shared" si="25"/>
        <v/>
      </c>
      <c r="AW170" s="205"/>
    </row>
    <row r="171" spans="2:49" x14ac:dyDescent="0.2">
      <c r="B171" s="86"/>
      <c r="C171" s="86"/>
      <c r="D171" s="87"/>
      <c r="E171" s="88"/>
      <c r="F171" s="86"/>
      <c r="G171" s="86"/>
      <c r="H171" s="86"/>
      <c r="I171" s="86"/>
      <c r="J171" s="86"/>
      <c r="K171" s="86"/>
      <c r="L171" s="86"/>
      <c r="M171" s="86"/>
      <c r="N171" s="86"/>
      <c r="O171" s="86"/>
      <c r="P171" s="86"/>
      <c r="Q171" s="89"/>
      <c r="R171" s="138"/>
      <c r="S171" s="138"/>
      <c r="AR171" s="130" t="str">
        <f t="shared" si="22"/>
        <v/>
      </c>
      <c r="AS171" s="130" t="str">
        <f t="shared" si="23"/>
        <v/>
      </c>
      <c r="AT171" s="130" t="str">
        <f t="shared" si="24"/>
        <v/>
      </c>
      <c r="AU171" s="139" t="str">
        <f t="shared" si="21"/>
        <v/>
      </c>
      <c r="AV171" s="141" t="str">
        <f t="shared" si="25"/>
        <v/>
      </c>
      <c r="AW171" s="205"/>
    </row>
    <row r="172" spans="2:49" x14ac:dyDescent="0.2">
      <c r="B172" s="86"/>
      <c r="C172" s="86"/>
      <c r="D172" s="87"/>
      <c r="E172" s="88"/>
      <c r="F172" s="86"/>
      <c r="G172" s="86"/>
      <c r="H172" s="86"/>
      <c r="I172" s="86"/>
      <c r="J172" s="86"/>
      <c r="K172" s="86"/>
      <c r="L172" s="86"/>
      <c r="M172" s="86"/>
      <c r="N172" s="86"/>
      <c r="O172" s="86"/>
      <c r="P172" s="86"/>
      <c r="Q172" s="89"/>
      <c r="R172" s="138"/>
      <c r="S172" s="138"/>
      <c r="AR172" s="130" t="str">
        <f t="shared" si="22"/>
        <v/>
      </c>
      <c r="AS172" s="130" t="str">
        <f t="shared" si="23"/>
        <v/>
      </c>
      <c r="AT172" s="130" t="str">
        <f t="shared" si="24"/>
        <v/>
      </c>
      <c r="AU172" s="139" t="str">
        <f t="shared" si="21"/>
        <v/>
      </c>
      <c r="AV172" s="141" t="str">
        <f t="shared" si="25"/>
        <v/>
      </c>
      <c r="AW172" s="205"/>
    </row>
    <row r="173" spans="2:49" x14ac:dyDescent="0.2">
      <c r="B173" s="86"/>
      <c r="C173" s="86"/>
      <c r="D173" s="87"/>
      <c r="E173" s="88"/>
      <c r="F173" s="86"/>
      <c r="G173" s="86"/>
      <c r="H173" s="86"/>
      <c r="I173" s="86"/>
      <c r="J173" s="86"/>
      <c r="K173" s="86"/>
      <c r="L173" s="86"/>
      <c r="M173" s="86"/>
      <c r="N173" s="86"/>
      <c r="O173" s="86"/>
      <c r="P173" s="86"/>
      <c r="Q173" s="89"/>
      <c r="R173" s="138"/>
      <c r="S173" s="138"/>
      <c r="AR173" s="130" t="str">
        <f t="shared" si="22"/>
        <v/>
      </c>
      <c r="AS173" s="130" t="str">
        <f t="shared" si="23"/>
        <v/>
      </c>
      <c r="AT173" s="130" t="str">
        <f t="shared" si="24"/>
        <v/>
      </c>
      <c r="AU173" s="139" t="str">
        <f t="shared" si="21"/>
        <v/>
      </c>
      <c r="AV173" s="141" t="str">
        <f t="shared" si="25"/>
        <v/>
      </c>
      <c r="AW173" s="205"/>
    </row>
    <row r="174" spans="2:49" x14ac:dyDescent="0.2">
      <c r="B174" s="86"/>
      <c r="C174" s="86"/>
      <c r="D174" s="87"/>
      <c r="E174" s="88"/>
      <c r="F174" s="86"/>
      <c r="G174" s="86"/>
      <c r="H174" s="86"/>
      <c r="I174" s="86"/>
      <c r="J174" s="86"/>
      <c r="K174" s="86"/>
      <c r="L174" s="86"/>
      <c r="M174" s="86"/>
      <c r="N174" s="86"/>
      <c r="O174" s="86"/>
      <c r="P174" s="86"/>
      <c r="Q174" s="89"/>
      <c r="R174" s="138"/>
      <c r="S174" s="138"/>
      <c r="AR174" s="130" t="str">
        <f t="shared" si="22"/>
        <v/>
      </c>
      <c r="AS174" s="130" t="str">
        <f t="shared" si="23"/>
        <v/>
      </c>
      <c r="AT174" s="130" t="str">
        <f t="shared" si="24"/>
        <v/>
      </c>
      <c r="AU174" s="139" t="str">
        <f t="shared" si="21"/>
        <v/>
      </c>
      <c r="AV174" s="141" t="str">
        <f t="shared" si="25"/>
        <v/>
      </c>
      <c r="AW174" s="205"/>
    </row>
    <row r="175" spans="2:49" x14ac:dyDescent="0.2">
      <c r="B175" s="86"/>
      <c r="C175" s="86"/>
      <c r="D175" s="87"/>
      <c r="E175" s="88"/>
      <c r="F175" s="86"/>
      <c r="G175" s="86"/>
      <c r="H175" s="86"/>
      <c r="I175" s="86"/>
      <c r="J175" s="86"/>
      <c r="K175" s="86"/>
      <c r="L175" s="86"/>
      <c r="M175" s="86"/>
      <c r="N175" s="86"/>
      <c r="O175" s="86"/>
      <c r="P175" s="86"/>
      <c r="Q175" s="89"/>
      <c r="R175" s="138"/>
      <c r="S175" s="138"/>
      <c r="AR175" s="130" t="str">
        <f t="shared" si="22"/>
        <v/>
      </c>
      <c r="AS175" s="130" t="str">
        <f t="shared" si="23"/>
        <v/>
      </c>
      <c r="AT175" s="130" t="str">
        <f t="shared" si="24"/>
        <v/>
      </c>
      <c r="AU175" s="139" t="str">
        <f t="shared" si="21"/>
        <v/>
      </c>
      <c r="AV175" s="141" t="str">
        <f t="shared" si="25"/>
        <v/>
      </c>
      <c r="AW175" s="205"/>
    </row>
    <row r="176" spans="2:49" x14ac:dyDescent="0.2">
      <c r="B176" s="86"/>
      <c r="C176" s="86"/>
      <c r="D176" s="87"/>
      <c r="E176" s="88"/>
      <c r="F176" s="86"/>
      <c r="G176" s="86"/>
      <c r="H176" s="86"/>
      <c r="I176" s="86"/>
      <c r="J176" s="86"/>
      <c r="K176" s="86"/>
      <c r="L176" s="86"/>
      <c r="M176" s="86"/>
      <c r="N176" s="86"/>
      <c r="O176" s="86"/>
      <c r="P176" s="86"/>
      <c r="Q176" s="89"/>
      <c r="R176" s="138"/>
      <c r="S176" s="138"/>
      <c r="AR176" s="130" t="str">
        <f t="shared" si="22"/>
        <v/>
      </c>
      <c r="AS176" s="130" t="str">
        <f t="shared" si="23"/>
        <v/>
      </c>
      <c r="AT176" s="130" t="str">
        <f t="shared" si="24"/>
        <v/>
      </c>
      <c r="AU176" s="139" t="str">
        <f t="shared" si="21"/>
        <v/>
      </c>
      <c r="AV176" s="141" t="str">
        <f t="shared" si="25"/>
        <v/>
      </c>
      <c r="AW176" s="205"/>
    </row>
    <row r="177" spans="2:49" x14ac:dyDescent="0.2">
      <c r="B177" s="86"/>
      <c r="C177" s="86"/>
      <c r="D177" s="87"/>
      <c r="E177" s="88"/>
      <c r="F177" s="86"/>
      <c r="G177" s="86"/>
      <c r="H177" s="86"/>
      <c r="I177" s="86"/>
      <c r="J177" s="86"/>
      <c r="K177" s="86"/>
      <c r="L177" s="86"/>
      <c r="M177" s="86"/>
      <c r="N177" s="86"/>
      <c r="O177" s="86"/>
      <c r="P177" s="86"/>
      <c r="Q177" s="89"/>
      <c r="R177" s="138"/>
      <c r="S177" s="138"/>
      <c r="AR177" s="130" t="str">
        <f t="shared" si="22"/>
        <v/>
      </c>
      <c r="AS177" s="130" t="str">
        <f t="shared" si="23"/>
        <v/>
      </c>
      <c r="AT177" s="130" t="str">
        <f t="shared" si="24"/>
        <v/>
      </c>
      <c r="AU177" s="139" t="str">
        <f t="shared" si="21"/>
        <v/>
      </c>
      <c r="AV177" s="141" t="str">
        <f t="shared" si="25"/>
        <v/>
      </c>
      <c r="AW177" s="205"/>
    </row>
    <row r="178" spans="2:49" x14ac:dyDescent="0.2">
      <c r="B178" s="86"/>
      <c r="C178" s="86"/>
      <c r="D178" s="87"/>
      <c r="E178" s="88"/>
      <c r="F178" s="86"/>
      <c r="G178" s="86"/>
      <c r="H178" s="86"/>
      <c r="I178" s="86"/>
      <c r="J178" s="86"/>
      <c r="K178" s="86"/>
      <c r="L178" s="86"/>
      <c r="M178" s="86"/>
      <c r="N178" s="86"/>
      <c r="O178" s="86"/>
      <c r="P178" s="86"/>
      <c r="Q178" s="89"/>
      <c r="R178" s="138"/>
      <c r="S178" s="138"/>
      <c r="AR178" s="130" t="str">
        <f t="shared" si="22"/>
        <v/>
      </c>
      <c r="AS178" s="130" t="str">
        <f t="shared" si="23"/>
        <v/>
      </c>
      <c r="AT178" s="130" t="str">
        <f t="shared" si="24"/>
        <v/>
      </c>
      <c r="AU178" s="139" t="str">
        <f t="shared" si="21"/>
        <v/>
      </c>
      <c r="AV178" s="141" t="str">
        <f t="shared" si="25"/>
        <v/>
      </c>
      <c r="AW178" s="205"/>
    </row>
    <row r="179" spans="2:49" x14ac:dyDescent="0.2">
      <c r="B179" s="86"/>
      <c r="C179" s="86"/>
      <c r="D179" s="87"/>
      <c r="E179" s="88"/>
      <c r="F179" s="86"/>
      <c r="G179" s="86"/>
      <c r="H179" s="86"/>
      <c r="I179" s="86"/>
      <c r="J179" s="86"/>
      <c r="K179" s="86"/>
      <c r="L179" s="86"/>
      <c r="M179" s="86"/>
      <c r="N179" s="86"/>
      <c r="O179" s="86"/>
      <c r="P179" s="86"/>
      <c r="Q179" s="89"/>
      <c r="R179" s="138"/>
      <c r="S179" s="138"/>
      <c r="AR179" s="130" t="str">
        <f t="shared" si="22"/>
        <v/>
      </c>
      <c r="AS179" s="130" t="str">
        <f t="shared" si="23"/>
        <v/>
      </c>
      <c r="AT179" s="130" t="str">
        <f t="shared" si="24"/>
        <v/>
      </c>
      <c r="AU179" s="139" t="str">
        <f t="shared" si="21"/>
        <v/>
      </c>
      <c r="AV179" s="141" t="str">
        <f t="shared" si="25"/>
        <v/>
      </c>
      <c r="AW179" s="205"/>
    </row>
    <row r="180" spans="2:49" x14ac:dyDescent="0.2">
      <c r="B180" s="86"/>
      <c r="C180" s="86"/>
      <c r="D180" s="87"/>
      <c r="E180" s="88"/>
      <c r="F180" s="86"/>
      <c r="G180" s="86"/>
      <c r="H180" s="86"/>
      <c r="I180" s="86"/>
      <c r="J180" s="86"/>
      <c r="K180" s="86"/>
      <c r="L180" s="86"/>
      <c r="M180" s="86"/>
      <c r="N180" s="86"/>
      <c r="O180" s="86"/>
      <c r="P180" s="86"/>
      <c r="Q180" s="89"/>
      <c r="R180" s="138"/>
      <c r="S180" s="138"/>
      <c r="AR180" s="130" t="str">
        <f t="shared" si="22"/>
        <v/>
      </c>
      <c r="AS180" s="130" t="str">
        <f t="shared" si="23"/>
        <v/>
      </c>
      <c r="AT180" s="130" t="str">
        <f t="shared" si="24"/>
        <v/>
      </c>
      <c r="AU180" s="139" t="str">
        <f t="shared" si="21"/>
        <v/>
      </c>
      <c r="AV180" s="141" t="str">
        <f t="shared" si="25"/>
        <v/>
      </c>
      <c r="AW180" s="205"/>
    </row>
    <row r="181" spans="2:49" x14ac:dyDescent="0.2">
      <c r="B181" s="86"/>
      <c r="C181" s="86"/>
      <c r="D181" s="87"/>
      <c r="E181" s="88"/>
      <c r="F181" s="86"/>
      <c r="G181" s="86"/>
      <c r="H181" s="86"/>
      <c r="I181" s="86"/>
      <c r="J181" s="86"/>
      <c r="K181" s="86"/>
      <c r="L181" s="86"/>
      <c r="M181" s="86"/>
      <c r="N181" s="86"/>
      <c r="O181" s="86"/>
      <c r="P181" s="86"/>
      <c r="Q181" s="89"/>
      <c r="R181" s="138"/>
      <c r="S181" s="138"/>
      <c r="AR181" s="130" t="str">
        <f t="shared" si="22"/>
        <v/>
      </c>
      <c r="AS181" s="130" t="str">
        <f t="shared" si="23"/>
        <v/>
      </c>
      <c r="AT181" s="130" t="str">
        <f t="shared" si="24"/>
        <v/>
      </c>
      <c r="AU181" s="139" t="str">
        <f t="shared" si="21"/>
        <v/>
      </c>
      <c r="AV181" s="141" t="str">
        <f t="shared" si="25"/>
        <v/>
      </c>
      <c r="AW181" s="205"/>
    </row>
    <row r="182" spans="2:49" x14ac:dyDescent="0.2">
      <c r="B182" s="86"/>
      <c r="C182" s="86"/>
      <c r="D182" s="87"/>
      <c r="E182" s="88"/>
      <c r="F182" s="86"/>
      <c r="G182" s="86"/>
      <c r="H182" s="86"/>
      <c r="I182" s="86"/>
      <c r="J182" s="86"/>
      <c r="K182" s="86"/>
      <c r="L182" s="86"/>
      <c r="M182" s="86"/>
      <c r="N182" s="86"/>
      <c r="O182" s="86"/>
      <c r="P182" s="86"/>
      <c r="Q182" s="89"/>
      <c r="R182" s="138"/>
      <c r="S182" s="138"/>
      <c r="AR182" s="130" t="str">
        <f t="shared" si="22"/>
        <v/>
      </c>
      <c r="AS182" s="130" t="str">
        <f t="shared" si="23"/>
        <v/>
      </c>
      <c r="AT182" s="130" t="str">
        <f t="shared" si="24"/>
        <v/>
      </c>
      <c r="AU182" s="139" t="str">
        <f t="shared" si="21"/>
        <v/>
      </c>
      <c r="AV182" s="141" t="str">
        <f t="shared" si="25"/>
        <v/>
      </c>
      <c r="AW182" s="205"/>
    </row>
    <row r="183" spans="2:49" x14ac:dyDescent="0.2">
      <c r="B183" s="86"/>
      <c r="C183" s="86"/>
      <c r="D183" s="87"/>
      <c r="E183" s="88"/>
      <c r="F183" s="86"/>
      <c r="G183" s="86"/>
      <c r="H183" s="86"/>
      <c r="I183" s="86"/>
      <c r="J183" s="86"/>
      <c r="K183" s="86"/>
      <c r="L183" s="86"/>
      <c r="M183" s="86"/>
      <c r="N183" s="86"/>
      <c r="O183" s="86"/>
      <c r="P183" s="86"/>
      <c r="Q183" s="89"/>
      <c r="R183" s="138"/>
      <c r="S183" s="138"/>
      <c r="AR183" s="130" t="str">
        <f t="shared" si="22"/>
        <v/>
      </c>
      <c r="AS183" s="130" t="str">
        <f t="shared" si="23"/>
        <v/>
      </c>
      <c r="AT183" s="130" t="str">
        <f t="shared" si="24"/>
        <v/>
      </c>
      <c r="AU183" s="139" t="str">
        <f t="shared" si="21"/>
        <v/>
      </c>
      <c r="AV183" s="141" t="str">
        <f t="shared" si="25"/>
        <v/>
      </c>
      <c r="AW183" s="205"/>
    </row>
    <row r="184" spans="2:49" x14ac:dyDescent="0.2">
      <c r="B184" s="86"/>
      <c r="C184" s="86"/>
      <c r="D184" s="87"/>
      <c r="E184" s="88"/>
      <c r="F184" s="86"/>
      <c r="G184" s="86"/>
      <c r="H184" s="86"/>
      <c r="I184" s="86"/>
      <c r="J184" s="86"/>
      <c r="K184" s="86"/>
      <c r="L184" s="86"/>
      <c r="M184" s="86"/>
      <c r="N184" s="86"/>
      <c r="O184" s="86"/>
      <c r="P184" s="86"/>
      <c r="Q184" s="89"/>
      <c r="R184" s="138"/>
      <c r="S184" s="138"/>
      <c r="AR184" s="130" t="str">
        <f t="shared" si="22"/>
        <v/>
      </c>
      <c r="AS184" s="130" t="str">
        <f t="shared" si="23"/>
        <v/>
      </c>
      <c r="AT184" s="130" t="str">
        <f t="shared" si="24"/>
        <v/>
      </c>
      <c r="AU184" s="139" t="str">
        <f t="shared" si="21"/>
        <v/>
      </c>
      <c r="AV184" s="141" t="str">
        <f t="shared" si="25"/>
        <v/>
      </c>
      <c r="AW184" s="205"/>
    </row>
    <row r="185" spans="2:49" x14ac:dyDescent="0.2">
      <c r="B185" s="86"/>
      <c r="C185" s="86"/>
      <c r="D185" s="87"/>
      <c r="E185" s="88"/>
      <c r="F185" s="86"/>
      <c r="G185" s="86"/>
      <c r="H185" s="86"/>
      <c r="I185" s="86"/>
      <c r="J185" s="86"/>
      <c r="K185" s="86"/>
      <c r="L185" s="86"/>
      <c r="M185" s="86"/>
      <c r="N185" s="86"/>
      <c r="O185" s="86"/>
      <c r="P185" s="86"/>
      <c r="Q185" s="89"/>
      <c r="R185" s="138"/>
      <c r="S185" s="138"/>
      <c r="AR185" s="130" t="str">
        <f t="shared" si="22"/>
        <v/>
      </c>
      <c r="AS185" s="130" t="str">
        <f t="shared" si="23"/>
        <v/>
      </c>
      <c r="AT185" s="130" t="str">
        <f t="shared" si="24"/>
        <v/>
      </c>
      <c r="AU185" s="139" t="str">
        <f t="shared" si="21"/>
        <v/>
      </c>
      <c r="AV185" s="141" t="str">
        <f t="shared" si="25"/>
        <v/>
      </c>
      <c r="AW185" s="205"/>
    </row>
    <row r="186" spans="2:49" x14ac:dyDescent="0.2">
      <c r="B186" s="86"/>
      <c r="C186" s="86"/>
      <c r="D186" s="87"/>
      <c r="E186" s="88"/>
      <c r="F186" s="86"/>
      <c r="G186" s="86"/>
      <c r="H186" s="86"/>
      <c r="I186" s="86"/>
      <c r="J186" s="86"/>
      <c r="K186" s="86"/>
      <c r="L186" s="86"/>
      <c r="M186" s="86"/>
      <c r="N186" s="86"/>
      <c r="O186" s="86"/>
      <c r="P186" s="86"/>
      <c r="Q186" s="89"/>
      <c r="R186" s="138"/>
      <c r="S186" s="138"/>
      <c r="AR186" s="130" t="str">
        <f t="shared" si="22"/>
        <v/>
      </c>
      <c r="AS186" s="130" t="str">
        <f t="shared" si="23"/>
        <v/>
      </c>
      <c r="AT186" s="130" t="str">
        <f t="shared" si="24"/>
        <v/>
      </c>
      <c r="AU186" s="139" t="str">
        <f t="shared" si="21"/>
        <v/>
      </c>
      <c r="AV186" s="141" t="str">
        <f t="shared" si="25"/>
        <v/>
      </c>
      <c r="AW186" s="205"/>
    </row>
    <row r="187" spans="2:49" x14ac:dyDescent="0.2">
      <c r="B187" s="86"/>
      <c r="C187" s="86"/>
      <c r="D187" s="87"/>
      <c r="E187" s="88"/>
      <c r="F187" s="86"/>
      <c r="G187" s="86"/>
      <c r="H187" s="86"/>
      <c r="I187" s="86"/>
      <c r="J187" s="86"/>
      <c r="K187" s="86"/>
      <c r="L187" s="86"/>
      <c r="M187" s="86"/>
      <c r="N187" s="86"/>
      <c r="O187" s="86"/>
      <c r="P187" s="86"/>
      <c r="Q187" s="89"/>
      <c r="R187" s="138"/>
      <c r="S187" s="138"/>
      <c r="AR187" s="130" t="str">
        <f t="shared" si="22"/>
        <v/>
      </c>
      <c r="AS187" s="130" t="str">
        <f t="shared" si="23"/>
        <v/>
      </c>
      <c r="AT187" s="130" t="str">
        <f t="shared" si="24"/>
        <v/>
      </c>
      <c r="AU187" s="139" t="str">
        <f t="shared" si="21"/>
        <v/>
      </c>
      <c r="AV187" s="141" t="str">
        <f t="shared" si="25"/>
        <v/>
      </c>
      <c r="AW187" s="205"/>
    </row>
    <row r="188" spans="2:49" x14ac:dyDescent="0.2">
      <c r="B188" s="86"/>
      <c r="C188" s="86"/>
      <c r="D188" s="87"/>
      <c r="E188" s="88"/>
      <c r="F188" s="86"/>
      <c r="G188" s="86"/>
      <c r="H188" s="86"/>
      <c r="I188" s="86"/>
      <c r="J188" s="86"/>
      <c r="K188" s="86"/>
      <c r="L188" s="86"/>
      <c r="M188" s="86"/>
      <c r="N188" s="86"/>
      <c r="O188" s="86"/>
      <c r="P188" s="86"/>
      <c r="Q188" s="89"/>
      <c r="R188" s="138"/>
      <c r="S188" s="138"/>
      <c r="AR188" s="130" t="str">
        <f t="shared" si="22"/>
        <v/>
      </c>
      <c r="AS188" s="130" t="str">
        <f t="shared" si="23"/>
        <v/>
      </c>
      <c r="AT188" s="130" t="str">
        <f t="shared" si="24"/>
        <v/>
      </c>
      <c r="AU188" s="139" t="str">
        <f t="shared" si="21"/>
        <v/>
      </c>
      <c r="AV188" s="141" t="str">
        <f t="shared" si="25"/>
        <v/>
      </c>
      <c r="AW188" s="205"/>
    </row>
    <row r="189" spans="2:49" x14ac:dyDescent="0.2">
      <c r="B189" s="86"/>
      <c r="C189" s="86"/>
      <c r="D189" s="87"/>
      <c r="E189" s="88"/>
      <c r="F189" s="86"/>
      <c r="G189" s="86"/>
      <c r="H189" s="86"/>
      <c r="I189" s="86"/>
      <c r="J189" s="86"/>
      <c r="K189" s="86"/>
      <c r="L189" s="86"/>
      <c r="M189" s="86"/>
      <c r="N189" s="86"/>
      <c r="O189" s="86"/>
      <c r="P189" s="86"/>
      <c r="Q189" s="89"/>
      <c r="R189" s="138"/>
      <c r="S189" s="138"/>
      <c r="AR189" s="130" t="str">
        <f t="shared" si="22"/>
        <v/>
      </c>
      <c r="AS189" s="130" t="str">
        <f t="shared" si="23"/>
        <v/>
      </c>
      <c r="AT189" s="130" t="str">
        <f t="shared" si="24"/>
        <v/>
      </c>
      <c r="AU189" s="139" t="str">
        <f t="shared" si="21"/>
        <v/>
      </c>
      <c r="AV189" s="141" t="str">
        <f t="shared" si="25"/>
        <v/>
      </c>
      <c r="AW189" s="205"/>
    </row>
    <row r="190" spans="2:49" x14ac:dyDescent="0.2">
      <c r="B190" s="86"/>
      <c r="C190" s="86"/>
      <c r="D190" s="87"/>
      <c r="E190" s="88"/>
      <c r="F190" s="86"/>
      <c r="G190" s="86"/>
      <c r="H190" s="86"/>
      <c r="I190" s="86"/>
      <c r="J190" s="86"/>
      <c r="K190" s="86"/>
      <c r="L190" s="86"/>
      <c r="M190" s="86"/>
      <c r="N190" s="86"/>
      <c r="O190" s="86"/>
      <c r="P190" s="86"/>
      <c r="Q190" s="89"/>
      <c r="R190" s="138"/>
      <c r="S190" s="138"/>
      <c r="AR190" s="130" t="str">
        <f t="shared" si="22"/>
        <v/>
      </c>
      <c r="AS190" s="130" t="str">
        <f t="shared" si="23"/>
        <v/>
      </c>
      <c r="AT190" s="130" t="str">
        <f t="shared" si="24"/>
        <v/>
      </c>
      <c r="AU190" s="139" t="str">
        <f t="shared" si="21"/>
        <v/>
      </c>
      <c r="AV190" s="141" t="str">
        <f t="shared" si="25"/>
        <v/>
      </c>
      <c r="AW190" s="205"/>
    </row>
    <row r="191" spans="2:49" x14ac:dyDescent="0.2">
      <c r="B191" s="86"/>
      <c r="C191" s="86"/>
      <c r="D191" s="87"/>
      <c r="E191" s="88"/>
      <c r="F191" s="86"/>
      <c r="G191" s="86"/>
      <c r="H191" s="86"/>
      <c r="I191" s="86"/>
      <c r="J191" s="86"/>
      <c r="K191" s="86"/>
      <c r="L191" s="86"/>
      <c r="M191" s="86"/>
      <c r="N191" s="86"/>
      <c r="O191" s="86"/>
      <c r="P191" s="86"/>
      <c r="Q191" s="89"/>
      <c r="R191" s="138"/>
      <c r="S191" s="138"/>
      <c r="AR191" s="130" t="str">
        <f t="shared" si="22"/>
        <v/>
      </c>
      <c r="AS191" s="130" t="str">
        <f t="shared" si="23"/>
        <v/>
      </c>
      <c r="AT191" s="130" t="str">
        <f t="shared" si="24"/>
        <v/>
      </c>
      <c r="AU191" s="139" t="str">
        <f t="shared" si="21"/>
        <v/>
      </c>
      <c r="AV191" s="141" t="str">
        <f t="shared" si="25"/>
        <v/>
      </c>
      <c r="AW191" s="205"/>
    </row>
    <row r="192" spans="2:49" x14ac:dyDescent="0.2">
      <c r="B192" s="86"/>
      <c r="C192" s="86"/>
      <c r="D192" s="87"/>
      <c r="E192" s="88"/>
      <c r="F192" s="86"/>
      <c r="G192" s="86"/>
      <c r="H192" s="86"/>
      <c r="I192" s="86"/>
      <c r="J192" s="86"/>
      <c r="K192" s="86"/>
      <c r="L192" s="86"/>
      <c r="M192" s="86"/>
      <c r="N192" s="86"/>
      <c r="O192" s="86"/>
      <c r="P192" s="86"/>
      <c r="Q192" s="89"/>
      <c r="R192" s="138"/>
      <c r="S192" s="138"/>
      <c r="AR192" s="130" t="str">
        <f t="shared" si="22"/>
        <v/>
      </c>
      <c r="AS192" s="130" t="str">
        <f t="shared" si="23"/>
        <v/>
      </c>
      <c r="AT192" s="130" t="str">
        <f t="shared" si="24"/>
        <v/>
      </c>
      <c r="AU192" s="139" t="str">
        <f t="shared" si="21"/>
        <v/>
      </c>
      <c r="AV192" s="141" t="str">
        <f t="shared" si="25"/>
        <v/>
      </c>
      <c r="AW192" s="205"/>
    </row>
    <row r="193" spans="2:49" x14ac:dyDescent="0.2">
      <c r="B193" s="86"/>
      <c r="C193" s="86"/>
      <c r="D193" s="87"/>
      <c r="E193" s="88"/>
      <c r="F193" s="86"/>
      <c r="G193" s="86"/>
      <c r="H193" s="86"/>
      <c r="I193" s="86"/>
      <c r="J193" s="86"/>
      <c r="K193" s="86"/>
      <c r="L193" s="86"/>
      <c r="M193" s="86"/>
      <c r="N193" s="86"/>
      <c r="O193" s="86"/>
      <c r="P193" s="86"/>
      <c r="Q193" s="89"/>
      <c r="R193" s="138"/>
      <c r="S193" s="138"/>
      <c r="AR193" s="130" t="str">
        <f t="shared" si="22"/>
        <v/>
      </c>
      <c r="AS193" s="130" t="str">
        <f t="shared" si="23"/>
        <v/>
      </c>
      <c r="AT193" s="130" t="str">
        <f t="shared" si="24"/>
        <v/>
      </c>
      <c r="AU193" s="139" t="str">
        <f t="shared" si="21"/>
        <v/>
      </c>
      <c r="AV193" s="141" t="str">
        <f t="shared" si="25"/>
        <v/>
      </c>
      <c r="AW193" s="205"/>
    </row>
    <row r="194" spans="2:49" x14ac:dyDescent="0.2">
      <c r="B194" s="86"/>
      <c r="C194" s="86"/>
      <c r="D194" s="87"/>
      <c r="E194" s="88"/>
      <c r="F194" s="86"/>
      <c r="G194" s="86"/>
      <c r="H194" s="86"/>
      <c r="I194" s="86"/>
      <c r="J194" s="86"/>
      <c r="K194" s="86"/>
      <c r="L194" s="86"/>
      <c r="M194" s="86"/>
      <c r="N194" s="86"/>
      <c r="O194" s="86"/>
      <c r="P194" s="86"/>
      <c r="Q194" s="89"/>
      <c r="R194" s="138"/>
      <c r="S194" s="138"/>
      <c r="AR194" s="130" t="str">
        <f t="shared" si="22"/>
        <v/>
      </c>
      <c r="AS194" s="130" t="str">
        <f t="shared" si="23"/>
        <v/>
      </c>
      <c r="AT194" s="130" t="str">
        <f t="shared" si="24"/>
        <v/>
      </c>
      <c r="AU194" s="139" t="str">
        <f t="shared" si="21"/>
        <v/>
      </c>
      <c r="AV194" s="141" t="str">
        <f t="shared" si="25"/>
        <v/>
      </c>
      <c r="AW194" s="205"/>
    </row>
    <row r="195" spans="2:49" x14ac:dyDescent="0.2">
      <c r="B195" s="86"/>
      <c r="C195" s="86"/>
      <c r="D195" s="87"/>
      <c r="E195" s="88"/>
      <c r="F195" s="86"/>
      <c r="G195" s="86"/>
      <c r="H195" s="86"/>
      <c r="I195" s="86"/>
      <c r="J195" s="86"/>
      <c r="K195" s="86"/>
      <c r="L195" s="86"/>
      <c r="M195" s="86"/>
      <c r="N195" s="86"/>
      <c r="O195" s="86"/>
      <c r="P195" s="86"/>
      <c r="Q195" s="89"/>
      <c r="R195" s="138"/>
      <c r="S195" s="138"/>
      <c r="AR195" s="130" t="str">
        <f t="shared" si="22"/>
        <v/>
      </c>
      <c r="AS195" s="130" t="str">
        <f t="shared" si="23"/>
        <v/>
      </c>
      <c r="AT195" s="130" t="str">
        <f t="shared" si="24"/>
        <v/>
      </c>
      <c r="AU195" s="139" t="str">
        <f t="shared" si="21"/>
        <v/>
      </c>
      <c r="AV195" s="141" t="str">
        <f t="shared" si="25"/>
        <v/>
      </c>
      <c r="AW195" s="205"/>
    </row>
    <row r="196" spans="2:49" x14ac:dyDescent="0.2">
      <c r="B196" s="86"/>
      <c r="C196" s="86"/>
      <c r="D196" s="87"/>
      <c r="E196" s="88"/>
      <c r="F196" s="86"/>
      <c r="G196" s="86"/>
      <c r="H196" s="86"/>
      <c r="I196" s="86"/>
      <c r="J196" s="86"/>
      <c r="K196" s="86"/>
      <c r="L196" s="86"/>
      <c r="M196" s="86"/>
      <c r="N196" s="86"/>
      <c r="O196" s="86"/>
      <c r="P196" s="86"/>
      <c r="Q196" s="89"/>
      <c r="R196" s="138"/>
      <c r="S196" s="138"/>
      <c r="AR196" s="130" t="str">
        <f t="shared" si="22"/>
        <v/>
      </c>
      <c r="AS196" s="130" t="str">
        <f t="shared" si="23"/>
        <v/>
      </c>
      <c r="AT196" s="130" t="str">
        <f t="shared" si="24"/>
        <v/>
      </c>
      <c r="AU196" s="139" t="str">
        <f t="shared" si="21"/>
        <v/>
      </c>
      <c r="AV196" s="141" t="str">
        <f t="shared" si="25"/>
        <v/>
      </c>
      <c r="AW196" s="205"/>
    </row>
    <row r="197" spans="2:49" x14ac:dyDescent="0.2">
      <c r="B197" s="86"/>
      <c r="C197" s="86"/>
      <c r="D197" s="87"/>
      <c r="E197" s="88"/>
      <c r="F197" s="86"/>
      <c r="G197" s="86"/>
      <c r="H197" s="86"/>
      <c r="I197" s="86"/>
      <c r="J197" s="86"/>
      <c r="K197" s="86"/>
      <c r="L197" s="86"/>
      <c r="M197" s="86"/>
      <c r="N197" s="86"/>
      <c r="O197" s="86"/>
      <c r="P197" s="86"/>
      <c r="Q197" s="89"/>
      <c r="R197" s="138"/>
      <c r="S197" s="138"/>
      <c r="AR197" s="130" t="str">
        <f t="shared" si="22"/>
        <v/>
      </c>
      <c r="AS197" s="130" t="str">
        <f t="shared" si="23"/>
        <v/>
      </c>
      <c r="AT197" s="130" t="str">
        <f t="shared" si="24"/>
        <v/>
      </c>
      <c r="AU197" s="139" t="str">
        <f t="shared" si="21"/>
        <v/>
      </c>
      <c r="AV197" s="141" t="str">
        <f t="shared" si="25"/>
        <v/>
      </c>
      <c r="AW197" s="205"/>
    </row>
    <row r="198" spans="2:49" x14ac:dyDescent="0.2">
      <c r="B198" s="86"/>
      <c r="C198" s="86"/>
      <c r="D198" s="87"/>
      <c r="E198" s="88"/>
      <c r="F198" s="86"/>
      <c r="G198" s="86"/>
      <c r="H198" s="86"/>
      <c r="I198" s="86"/>
      <c r="J198" s="86"/>
      <c r="K198" s="86"/>
      <c r="L198" s="86"/>
      <c r="M198" s="86"/>
      <c r="N198" s="86"/>
      <c r="O198" s="86"/>
      <c r="P198" s="86"/>
      <c r="Q198" s="89"/>
      <c r="R198" s="138"/>
      <c r="S198" s="138"/>
      <c r="AR198" s="130" t="str">
        <f t="shared" si="22"/>
        <v/>
      </c>
      <c r="AS198" s="130" t="str">
        <f t="shared" si="23"/>
        <v/>
      </c>
      <c r="AT198" s="130" t="str">
        <f t="shared" si="24"/>
        <v/>
      </c>
      <c r="AU198" s="139" t="str">
        <f t="shared" si="21"/>
        <v/>
      </c>
      <c r="AV198" s="141" t="str">
        <f t="shared" si="25"/>
        <v/>
      </c>
      <c r="AW198" s="205"/>
    </row>
    <row r="199" spans="2:49" x14ac:dyDescent="0.2">
      <c r="B199" s="86"/>
      <c r="C199" s="86"/>
      <c r="D199" s="87"/>
      <c r="E199" s="88"/>
      <c r="F199" s="86"/>
      <c r="G199" s="86"/>
      <c r="H199" s="86"/>
      <c r="I199" s="86"/>
      <c r="J199" s="86"/>
      <c r="K199" s="86"/>
      <c r="L199" s="86"/>
      <c r="M199" s="86"/>
      <c r="N199" s="86"/>
      <c r="O199" s="86"/>
      <c r="P199" s="86"/>
      <c r="Q199" s="89"/>
      <c r="R199" s="138"/>
      <c r="S199" s="138"/>
      <c r="AR199" s="130" t="str">
        <f t="shared" si="22"/>
        <v/>
      </c>
      <c r="AS199" s="130" t="str">
        <f t="shared" si="23"/>
        <v/>
      </c>
      <c r="AT199" s="130" t="str">
        <f t="shared" si="24"/>
        <v/>
      </c>
      <c r="AU199" s="139" t="str">
        <f t="shared" si="21"/>
        <v/>
      </c>
      <c r="AV199" s="141" t="str">
        <f t="shared" si="25"/>
        <v/>
      </c>
      <c r="AW199" s="205"/>
    </row>
    <row r="200" spans="2:49" x14ac:dyDescent="0.2">
      <c r="B200" s="86"/>
      <c r="C200" s="86"/>
      <c r="D200" s="87"/>
      <c r="E200" s="88"/>
      <c r="F200" s="86"/>
      <c r="G200" s="86"/>
      <c r="H200" s="86"/>
      <c r="I200" s="86"/>
      <c r="J200" s="86"/>
      <c r="K200" s="86"/>
      <c r="L200" s="86"/>
      <c r="M200" s="86"/>
      <c r="N200" s="86"/>
      <c r="O200" s="86"/>
      <c r="P200" s="86"/>
      <c r="Q200" s="89"/>
      <c r="R200" s="138"/>
      <c r="S200" s="138"/>
      <c r="AR200" s="130" t="str">
        <f t="shared" si="22"/>
        <v/>
      </c>
      <c r="AS200" s="130" t="str">
        <f t="shared" si="23"/>
        <v/>
      </c>
      <c r="AT200" s="130" t="str">
        <f t="shared" si="24"/>
        <v/>
      </c>
      <c r="AU200" s="139" t="str">
        <f t="shared" si="21"/>
        <v/>
      </c>
      <c r="AV200" s="141" t="str">
        <f t="shared" si="25"/>
        <v/>
      </c>
      <c r="AW200" s="205"/>
    </row>
    <row r="201" spans="2:49" x14ac:dyDescent="0.2">
      <c r="B201" s="86"/>
      <c r="C201" s="86"/>
      <c r="D201" s="87"/>
      <c r="E201" s="88"/>
      <c r="F201" s="86"/>
      <c r="G201" s="86"/>
      <c r="H201" s="86"/>
      <c r="I201" s="86"/>
      <c r="J201" s="86"/>
      <c r="K201" s="86"/>
      <c r="L201" s="86"/>
      <c r="M201" s="86"/>
      <c r="N201" s="86"/>
      <c r="O201" s="86"/>
      <c r="P201" s="86"/>
      <c r="Q201" s="89"/>
      <c r="R201" s="138"/>
      <c r="S201" s="138"/>
      <c r="AR201" s="130" t="str">
        <f t="shared" si="22"/>
        <v/>
      </c>
      <c r="AS201" s="130" t="str">
        <f t="shared" si="23"/>
        <v/>
      </c>
      <c r="AT201" s="130" t="str">
        <f t="shared" si="24"/>
        <v/>
      </c>
      <c r="AU201" s="139" t="str">
        <f t="shared" si="21"/>
        <v/>
      </c>
      <c r="AV201" s="141" t="str">
        <f t="shared" si="25"/>
        <v/>
      </c>
      <c r="AW201" s="205"/>
    </row>
    <row r="202" spans="2:49" x14ac:dyDescent="0.2">
      <c r="B202" s="86"/>
      <c r="C202" s="86"/>
      <c r="D202" s="87"/>
      <c r="E202" s="88"/>
      <c r="F202" s="86"/>
      <c r="G202" s="86"/>
      <c r="H202" s="86"/>
      <c r="I202" s="86"/>
      <c r="J202" s="86"/>
      <c r="K202" s="86"/>
      <c r="L202" s="86"/>
      <c r="M202" s="86"/>
      <c r="N202" s="86"/>
      <c r="O202" s="86"/>
      <c r="P202" s="86"/>
      <c r="Q202" s="89"/>
      <c r="R202" s="138"/>
      <c r="S202" s="138"/>
      <c r="AR202" s="130" t="str">
        <f t="shared" si="22"/>
        <v/>
      </c>
      <c r="AS202" s="130" t="str">
        <f t="shared" si="23"/>
        <v/>
      </c>
      <c r="AT202" s="130" t="str">
        <f t="shared" si="24"/>
        <v/>
      </c>
      <c r="AU202" s="139" t="str">
        <f t="shared" si="21"/>
        <v/>
      </c>
      <c r="AV202" s="141" t="str">
        <f t="shared" si="25"/>
        <v/>
      </c>
      <c r="AW202" s="205"/>
    </row>
    <row r="203" spans="2:49" x14ac:dyDescent="0.2">
      <c r="B203" s="86"/>
      <c r="C203" s="86"/>
      <c r="D203" s="87"/>
      <c r="E203" s="88"/>
      <c r="F203" s="86"/>
      <c r="G203" s="86"/>
      <c r="H203" s="86"/>
      <c r="I203" s="86"/>
      <c r="J203" s="86"/>
      <c r="K203" s="86"/>
      <c r="L203" s="86"/>
      <c r="M203" s="86"/>
      <c r="N203" s="86"/>
      <c r="O203" s="86"/>
      <c r="P203" s="86"/>
      <c r="Q203" s="89"/>
      <c r="R203" s="138"/>
      <c r="S203" s="138"/>
      <c r="AR203" s="130" t="str">
        <f t="shared" si="22"/>
        <v/>
      </c>
      <c r="AS203" s="130" t="str">
        <f t="shared" si="23"/>
        <v/>
      </c>
      <c r="AT203" s="130" t="str">
        <f t="shared" si="24"/>
        <v/>
      </c>
      <c r="AU203" s="139" t="str">
        <f t="shared" si="21"/>
        <v/>
      </c>
      <c r="AV203" s="141" t="str">
        <f t="shared" si="25"/>
        <v/>
      </c>
      <c r="AW203" s="205"/>
    </row>
    <row r="204" spans="2:49" x14ac:dyDescent="0.2">
      <c r="B204" s="86"/>
      <c r="C204" s="86"/>
      <c r="D204" s="87"/>
      <c r="E204" s="88"/>
      <c r="F204" s="86"/>
      <c r="G204" s="86"/>
      <c r="H204" s="86"/>
      <c r="I204" s="86"/>
      <c r="J204" s="86"/>
      <c r="K204" s="86"/>
      <c r="L204" s="86"/>
      <c r="M204" s="86"/>
      <c r="N204" s="86"/>
      <c r="O204" s="86"/>
      <c r="P204" s="86"/>
      <c r="Q204" s="89"/>
      <c r="R204" s="138"/>
      <c r="S204" s="138"/>
      <c r="AR204" s="130" t="str">
        <f t="shared" si="22"/>
        <v/>
      </c>
      <c r="AS204" s="130" t="str">
        <f t="shared" si="23"/>
        <v/>
      </c>
      <c r="AT204" s="130" t="str">
        <f t="shared" si="24"/>
        <v/>
      </c>
      <c r="AU204" s="139" t="str">
        <f t="shared" si="21"/>
        <v/>
      </c>
      <c r="AV204" s="141" t="str">
        <f t="shared" si="25"/>
        <v/>
      </c>
      <c r="AW204" s="205"/>
    </row>
    <row r="205" spans="2:49" x14ac:dyDescent="0.2">
      <c r="B205" s="86"/>
      <c r="C205" s="86"/>
      <c r="D205" s="87"/>
      <c r="E205" s="88"/>
      <c r="F205" s="86"/>
      <c r="G205" s="86"/>
      <c r="H205" s="86"/>
      <c r="I205" s="86"/>
      <c r="J205" s="86"/>
      <c r="K205" s="86"/>
      <c r="L205" s="86"/>
      <c r="M205" s="86"/>
      <c r="N205" s="86"/>
      <c r="O205" s="86"/>
      <c r="P205" s="86"/>
      <c r="Q205" s="89"/>
      <c r="R205" s="138"/>
      <c r="S205" s="138"/>
      <c r="AR205" s="130" t="str">
        <f t="shared" si="22"/>
        <v/>
      </c>
      <c r="AS205" s="130" t="str">
        <f t="shared" si="23"/>
        <v/>
      </c>
      <c r="AT205" s="130" t="str">
        <f t="shared" si="24"/>
        <v/>
      </c>
      <c r="AU205" s="139" t="str">
        <f t="shared" si="21"/>
        <v/>
      </c>
      <c r="AV205" s="141" t="str">
        <f t="shared" si="25"/>
        <v/>
      </c>
      <c r="AW205" s="205"/>
    </row>
    <row r="206" spans="2:49" x14ac:dyDescent="0.2">
      <c r="B206" s="86"/>
      <c r="C206" s="86"/>
      <c r="D206" s="87"/>
      <c r="E206" s="88"/>
      <c r="F206" s="86"/>
      <c r="G206" s="86"/>
      <c r="H206" s="86"/>
      <c r="I206" s="86"/>
      <c r="J206" s="86"/>
      <c r="K206" s="86"/>
      <c r="L206" s="86"/>
      <c r="M206" s="86"/>
      <c r="N206" s="86"/>
      <c r="O206" s="86"/>
      <c r="P206" s="86"/>
      <c r="Q206" s="89"/>
      <c r="R206" s="138"/>
      <c r="S206" s="138"/>
      <c r="AR206" s="130" t="str">
        <f t="shared" si="22"/>
        <v/>
      </c>
      <c r="AS206" s="130" t="str">
        <f t="shared" si="23"/>
        <v/>
      </c>
      <c r="AT206" s="130" t="str">
        <f t="shared" si="24"/>
        <v/>
      </c>
      <c r="AU206" s="139" t="str">
        <f t="shared" si="21"/>
        <v/>
      </c>
      <c r="AV206" s="141" t="str">
        <f t="shared" si="25"/>
        <v/>
      </c>
      <c r="AW206" s="205"/>
    </row>
    <row r="207" spans="2:49" x14ac:dyDescent="0.2">
      <c r="B207" s="86"/>
      <c r="C207" s="86"/>
      <c r="D207" s="87"/>
      <c r="E207" s="88"/>
      <c r="F207" s="86"/>
      <c r="G207" s="86"/>
      <c r="H207" s="86"/>
      <c r="I207" s="86"/>
      <c r="J207" s="86"/>
      <c r="K207" s="86"/>
      <c r="L207" s="86"/>
      <c r="M207" s="86"/>
      <c r="N207" s="86"/>
      <c r="O207" s="86"/>
      <c r="P207" s="86"/>
      <c r="Q207" s="89"/>
      <c r="R207" s="138"/>
      <c r="S207" s="138"/>
      <c r="AR207" s="130" t="str">
        <f t="shared" si="22"/>
        <v/>
      </c>
      <c r="AS207" s="130" t="str">
        <f t="shared" si="23"/>
        <v/>
      </c>
      <c r="AT207" s="130" t="str">
        <f t="shared" si="24"/>
        <v/>
      </c>
      <c r="AU207" s="139" t="str">
        <f t="shared" si="21"/>
        <v/>
      </c>
      <c r="AV207" s="141" t="str">
        <f t="shared" si="25"/>
        <v/>
      </c>
      <c r="AW207" s="205"/>
    </row>
    <row r="208" spans="2:49" x14ac:dyDescent="0.2">
      <c r="B208" s="86"/>
      <c r="C208" s="86"/>
      <c r="D208" s="87"/>
      <c r="E208" s="88"/>
      <c r="F208" s="86"/>
      <c r="G208" s="86"/>
      <c r="H208" s="86"/>
      <c r="I208" s="86"/>
      <c r="J208" s="86"/>
      <c r="K208" s="86"/>
      <c r="L208" s="86"/>
      <c r="M208" s="86"/>
      <c r="N208" s="86"/>
      <c r="O208" s="86"/>
      <c r="P208" s="86"/>
      <c r="Q208" s="89"/>
      <c r="R208" s="138"/>
      <c r="S208" s="138"/>
      <c r="AR208" s="130" t="str">
        <f t="shared" si="22"/>
        <v/>
      </c>
      <c r="AS208" s="130" t="str">
        <f t="shared" si="23"/>
        <v/>
      </c>
      <c r="AT208" s="130" t="str">
        <f t="shared" si="24"/>
        <v/>
      </c>
      <c r="AU208" s="139" t="str">
        <f t="shared" si="21"/>
        <v/>
      </c>
      <c r="AV208" s="141" t="str">
        <f t="shared" si="25"/>
        <v/>
      </c>
      <c r="AW208" s="205"/>
    </row>
    <row r="209" spans="2:49" x14ac:dyDescent="0.2">
      <c r="B209" s="86"/>
      <c r="C209" s="86"/>
      <c r="D209" s="87"/>
      <c r="E209" s="88"/>
      <c r="F209" s="86"/>
      <c r="G209" s="86"/>
      <c r="H209" s="86"/>
      <c r="I209" s="86"/>
      <c r="J209" s="86"/>
      <c r="K209" s="86"/>
      <c r="L209" s="86"/>
      <c r="M209" s="86"/>
      <c r="N209" s="86"/>
      <c r="O209" s="86"/>
      <c r="P209" s="86"/>
      <c r="Q209" s="89"/>
      <c r="R209" s="138"/>
      <c r="S209" s="138"/>
      <c r="AR209" s="130" t="str">
        <f t="shared" si="22"/>
        <v/>
      </c>
      <c r="AS209" s="130" t="str">
        <f t="shared" si="23"/>
        <v/>
      </c>
      <c r="AT209" s="130" t="str">
        <f t="shared" si="24"/>
        <v/>
      </c>
      <c r="AU209" s="139" t="str">
        <f t="shared" si="21"/>
        <v/>
      </c>
      <c r="AV209" s="141" t="str">
        <f t="shared" si="25"/>
        <v/>
      </c>
      <c r="AW209" s="205"/>
    </row>
    <row r="210" spans="2:49" x14ac:dyDescent="0.2">
      <c r="B210" s="86"/>
      <c r="C210" s="86"/>
      <c r="D210" s="87"/>
      <c r="E210" s="88"/>
      <c r="F210" s="86"/>
      <c r="G210" s="86"/>
      <c r="H210" s="86"/>
      <c r="I210" s="86"/>
      <c r="J210" s="86"/>
      <c r="K210" s="86"/>
      <c r="L210" s="86"/>
      <c r="M210" s="86"/>
      <c r="N210" s="86"/>
      <c r="O210" s="86"/>
      <c r="P210" s="86"/>
      <c r="Q210" s="89"/>
      <c r="R210" s="138"/>
      <c r="S210" s="138"/>
      <c r="AR210" s="130" t="str">
        <f t="shared" si="22"/>
        <v/>
      </c>
      <c r="AS210" s="130" t="str">
        <f t="shared" si="23"/>
        <v/>
      </c>
      <c r="AT210" s="130" t="str">
        <f t="shared" si="24"/>
        <v/>
      </c>
      <c r="AU210" s="139" t="str">
        <f t="shared" si="21"/>
        <v/>
      </c>
      <c r="AV210" s="141" t="str">
        <f t="shared" si="25"/>
        <v/>
      </c>
      <c r="AW210" s="205"/>
    </row>
    <row r="211" spans="2:49" x14ac:dyDescent="0.2">
      <c r="B211" s="86"/>
      <c r="C211" s="86"/>
      <c r="D211" s="87"/>
      <c r="E211" s="88"/>
      <c r="F211" s="86"/>
      <c r="G211" s="86"/>
      <c r="H211" s="86"/>
      <c r="I211" s="86"/>
      <c r="J211" s="86"/>
      <c r="K211" s="86"/>
      <c r="L211" s="86"/>
      <c r="M211" s="86"/>
      <c r="N211" s="86"/>
      <c r="O211" s="86"/>
      <c r="P211" s="86"/>
      <c r="Q211" s="89"/>
      <c r="R211" s="138"/>
      <c r="S211" s="138"/>
      <c r="AR211" s="130" t="str">
        <f t="shared" si="22"/>
        <v/>
      </c>
      <c r="AS211" s="130" t="str">
        <f t="shared" si="23"/>
        <v/>
      </c>
      <c r="AT211" s="130" t="str">
        <f t="shared" si="24"/>
        <v/>
      </c>
      <c r="AU211" s="139" t="str">
        <f t="shared" si="21"/>
        <v/>
      </c>
      <c r="AV211" s="141" t="str">
        <f t="shared" si="25"/>
        <v/>
      </c>
      <c r="AW211" s="205"/>
    </row>
    <row r="212" spans="2:49" x14ac:dyDescent="0.2">
      <c r="B212" s="86"/>
      <c r="C212" s="86"/>
      <c r="D212" s="87"/>
      <c r="E212" s="88"/>
      <c r="F212" s="86"/>
      <c r="G212" s="86"/>
      <c r="H212" s="86"/>
      <c r="I212" s="86"/>
      <c r="J212" s="86"/>
      <c r="K212" s="86"/>
      <c r="L212" s="86"/>
      <c r="M212" s="86"/>
      <c r="N212" s="86"/>
      <c r="O212" s="86"/>
      <c r="P212" s="86"/>
      <c r="Q212" s="89"/>
      <c r="R212" s="138"/>
      <c r="S212" s="138"/>
      <c r="AR212" s="130" t="str">
        <f t="shared" si="22"/>
        <v/>
      </c>
      <c r="AS212" s="130" t="str">
        <f t="shared" si="23"/>
        <v/>
      </c>
      <c r="AT212" s="130" t="str">
        <f t="shared" si="24"/>
        <v/>
      </c>
      <c r="AU212" s="139" t="str">
        <f t="shared" si="21"/>
        <v/>
      </c>
      <c r="AV212" s="141" t="str">
        <f t="shared" si="25"/>
        <v/>
      </c>
      <c r="AW212" s="205"/>
    </row>
    <row r="213" spans="2:49" x14ac:dyDescent="0.2">
      <c r="B213" s="86"/>
      <c r="C213" s="86"/>
      <c r="D213" s="87"/>
      <c r="E213" s="88"/>
      <c r="F213" s="86"/>
      <c r="G213" s="86"/>
      <c r="H213" s="86"/>
      <c r="I213" s="86"/>
      <c r="J213" s="86"/>
      <c r="K213" s="86"/>
      <c r="L213" s="86"/>
      <c r="M213" s="86"/>
      <c r="N213" s="86"/>
      <c r="O213" s="86"/>
      <c r="P213" s="86"/>
      <c r="Q213" s="89"/>
      <c r="R213" s="138"/>
      <c r="S213" s="138"/>
      <c r="AR213" s="130" t="str">
        <f t="shared" si="22"/>
        <v/>
      </c>
      <c r="AS213" s="130" t="str">
        <f t="shared" si="23"/>
        <v/>
      </c>
      <c r="AT213" s="130" t="str">
        <f t="shared" si="24"/>
        <v/>
      </c>
      <c r="AU213" s="139" t="str">
        <f t="shared" si="21"/>
        <v/>
      </c>
      <c r="AV213" s="141" t="str">
        <f t="shared" si="25"/>
        <v/>
      </c>
      <c r="AW213" s="205"/>
    </row>
    <row r="214" spans="2:49" x14ac:dyDescent="0.2">
      <c r="B214" s="86"/>
      <c r="C214" s="86"/>
      <c r="D214" s="87"/>
      <c r="E214" s="88"/>
      <c r="F214" s="86"/>
      <c r="G214" s="86"/>
      <c r="H214" s="86"/>
      <c r="I214" s="86"/>
      <c r="J214" s="86"/>
      <c r="K214" s="86"/>
      <c r="L214" s="86"/>
      <c r="M214" s="86"/>
      <c r="N214" s="86"/>
      <c r="O214" s="86"/>
      <c r="P214" s="86"/>
      <c r="Q214" s="89"/>
      <c r="R214" s="138"/>
      <c r="S214" s="138"/>
      <c r="AR214" s="130" t="str">
        <f t="shared" si="22"/>
        <v/>
      </c>
      <c r="AS214" s="130" t="str">
        <f t="shared" si="23"/>
        <v/>
      </c>
      <c r="AT214" s="130" t="str">
        <f t="shared" si="24"/>
        <v/>
      </c>
      <c r="AU214" s="139" t="str">
        <f t="shared" si="21"/>
        <v/>
      </c>
      <c r="AV214" s="141" t="str">
        <f t="shared" si="25"/>
        <v/>
      </c>
      <c r="AW214" s="205"/>
    </row>
    <row r="215" spans="2:49" x14ac:dyDescent="0.2">
      <c r="B215" s="86"/>
      <c r="C215" s="86"/>
      <c r="D215" s="87"/>
      <c r="E215" s="88"/>
      <c r="F215" s="86"/>
      <c r="G215" s="86"/>
      <c r="H215" s="86"/>
      <c r="I215" s="86"/>
      <c r="J215" s="86"/>
      <c r="K215" s="86"/>
      <c r="L215" s="86"/>
      <c r="M215" s="86"/>
      <c r="N215" s="86"/>
      <c r="O215" s="86"/>
      <c r="P215" s="86"/>
      <c r="Q215" s="89"/>
      <c r="R215" s="138"/>
      <c r="S215" s="138"/>
      <c r="AR215" s="130" t="str">
        <f t="shared" si="22"/>
        <v/>
      </c>
      <c r="AS215" s="130" t="str">
        <f t="shared" si="23"/>
        <v/>
      </c>
      <c r="AT215" s="130" t="str">
        <f t="shared" si="24"/>
        <v/>
      </c>
      <c r="AU215" s="139" t="str">
        <f t="shared" si="21"/>
        <v/>
      </c>
      <c r="AV215" s="141" t="str">
        <f t="shared" si="25"/>
        <v/>
      </c>
      <c r="AW215" s="205"/>
    </row>
    <row r="216" spans="2:49" x14ac:dyDescent="0.2">
      <c r="B216" s="86"/>
      <c r="C216" s="86"/>
      <c r="D216" s="87"/>
      <c r="E216" s="88"/>
      <c r="F216" s="86"/>
      <c r="G216" s="86"/>
      <c r="H216" s="86"/>
      <c r="I216" s="86"/>
      <c r="J216" s="86"/>
      <c r="K216" s="86"/>
      <c r="L216" s="86"/>
      <c r="M216" s="86"/>
      <c r="N216" s="86"/>
      <c r="O216" s="86"/>
      <c r="P216" s="86"/>
      <c r="Q216" s="89"/>
      <c r="R216" s="138"/>
      <c r="S216" s="138"/>
      <c r="AR216" s="130" t="str">
        <f t="shared" si="22"/>
        <v/>
      </c>
      <c r="AS216" s="130" t="str">
        <f t="shared" si="23"/>
        <v/>
      </c>
      <c r="AT216" s="130" t="str">
        <f t="shared" si="24"/>
        <v/>
      </c>
      <c r="AU216" s="139" t="str">
        <f t="shared" si="21"/>
        <v/>
      </c>
      <c r="AV216" s="141" t="str">
        <f t="shared" si="25"/>
        <v/>
      </c>
      <c r="AW216" s="205"/>
    </row>
    <row r="217" spans="2:49" x14ac:dyDescent="0.2">
      <c r="B217" s="86"/>
      <c r="C217" s="86"/>
      <c r="D217" s="87"/>
      <c r="E217" s="88"/>
      <c r="F217" s="86"/>
      <c r="G217" s="86"/>
      <c r="H217" s="86"/>
      <c r="I217" s="86"/>
      <c r="J217" s="86"/>
      <c r="K217" s="86"/>
      <c r="L217" s="86"/>
      <c r="M217" s="86"/>
      <c r="N217" s="86"/>
      <c r="O217" s="86"/>
      <c r="P217" s="86"/>
      <c r="Q217" s="89"/>
      <c r="R217" s="138"/>
      <c r="S217" s="138"/>
      <c r="AR217" s="130" t="str">
        <f t="shared" si="22"/>
        <v/>
      </c>
      <c r="AS217" s="130" t="str">
        <f t="shared" si="23"/>
        <v/>
      </c>
      <c r="AT217" s="130" t="str">
        <f t="shared" si="24"/>
        <v/>
      </c>
      <c r="AU217" s="139" t="str">
        <f t="shared" si="21"/>
        <v/>
      </c>
      <c r="AV217" s="141" t="str">
        <f t="shared" si="25"/>
        <v/>
      </c>
      <c r="AW217" s="205"/>
    </row>
    <row r="218" spans="2:49" x14ac:dyDescent="0.2">
      <c r="B218" s="86"/>
      <c r="C218" s="86"/>
      <c r="D218" s="87"/>
      <c r="E218" s="88"/>
      <c r="F218" s="86"/>
      <c r="G218" s="86"/>
      <c r="H218" s="86"/>
      <c r="I218" s="86"/>
      <c r="J218" s="86"/>
      <c r="K218" s="86"/>
      <c r="L218" s="86"/>
      <c r="M218" s="86"/>
      <c r="N218" s="86"/>
      <c r="O218" s="86"/>
      <c r="P218" s="86"/>
      <c r="Q218" s="89"/>
      <c r="R218" s="138"/>
      <c r="S218" s="138"/>
      <c r="AR218" s="130" t="str">
        <f t="shared" si="22"/>
        <v/>
      </c>
      <c r="AS218" s="130" t="str">
        <f t="shared" si="23"/>
        <v/>
      </c>
      <c r="AT218" s="130" t="str">
        <f t="shared" si="24"/>
        <v/>
      </c>
      <c r="AU218" s="139" t="str">
        <f t="shared" ref="AU218:AU281" si="26">IF(ISBLANK(Q218)=TRUE,"",IF(AND(Q218=0,$O$22=0),"",IF(AND(Q218=0,$O$22&gt;0),$O$22,Q218)))</f>
        <v/>
      </c>
      <c r="AV218" s="141" t="str">
        <f t="shared" si="25"/>
        <v/>
      </c>
      <c r="AW218" s="205"/>
    </row>
    <row r="219" spans="2:49" x14ac:dyDescent="0.2">
      <c r="B219" s="86"/>
      <c r="C219" s="86"/>
      <c r="D219" s="87"/>
      <c r="E219" s="88"/>
      <c r="F219" s="86"/>
      <c r="G219" s="86"/>
      <c r="H219" s="86"/>
      <c r="I219" s="86"/>
      <c r="J219" s="86"/>
      <c r="K219" s="86"/>
      <c r="L219" s="86"/>
      <c r="M219" s="86"/>
      <c r="N219" s="86"/>
      <c r="O219" s="86"/>
      <c r="P219" s="86"/>
      <c r="Q219" s="89"/>
      <c r="R219" s="138"/>
      <c r="S219" s="138"/>
      <c r="AR219" s="130" t="str">
        <f t="shared" ref="AR219:AR282" si="27">IF(D219="","",WEEKDAY(D219,"2"))</f>
        <v/>
      </c>
      <c r="AS219" s="130" t="str">
        <f t="shared" ref="AS219:AS282" si="28">IF(E219="","",HOUR(E219))</f>
        <v/>
      </c>
      <c r="AT219" s="130" t="str">
        <f t="shared" ref="AT219:AT282" si="29">IF(B219="","",LEN(B219))</f>
        <v/>
      </c>
      <c r="AU219" s="139" t="str">
        <f t="shared" si="26"/>
        <v/>
      </c>
      <c r="AV219" s="141" t="str">
        <f t="shared" ref="AV219:AV282" si="30">IF(ISBLANK(Q219),"",F219/AU219*100)</f>
        <v/>
      </c>
      <c r="AW219" s="205"/>
    </row>
    <row r="220" spans="2:49" x14ac:dyDescent="0.2">
      <c r="B220" s="86"/>
      <c r="C220" s="86"/>
      <c r="D220" s="87"/>
      <c r="E220" s="88"/>
      <c r="F220" s="86"/>
      <c r="G220" s="86"/>
      <c r="H220" s="86"/>
      <c r="I220" s="86"/>
      <c r="J220" s="86"/>
      <c r="K220" s="86"/>
      <c r="L220" s="86"/>
      <c r="M220" s="86"/>
      <c r="N220" s="86"/>
      <c r="O220" s="86"/>
      <c r="P220" s="86"/>
      <c r="Q220" s="89"/>
      <c r="R220" s="138"/>
      <c r="S220" s="138"/>
      <c r="AR220" s="130" t="str">
        <f t="shared" si="27"/>
        <v/>
      </c>
      <c r="AS220" s="130" t="str">
        <f t="shared" si="28"/>
        <v/>
      </c>
      <c r="AT220" s="130" t="str">
        <f t="shared" si="29"/>
        <v/>
      </c>
      <c r="AU220" s="139" t="str">
        <f t="shared" si="26"/>
        <v/>
      </c>
      <c r="AV220" s="141" t="str">
        <f t="shared" si="30"/>
        <v/>
      </c>
      <c r="AW220" s="205"/>
    </row>
    <row r="221" spans="2:49" x14ac:dyDescent="0.2">
      <c r="B221" s="86"/>
      <c r="C221" s="86"/>
      <c r="D221" s="87"/>
      <c r="E221" s="88"/>
      <c r="F221" s="86"/>
      <c r="G221" s="86"/>
      <c r="H221" s="86"/>
      <c r="I221" s="86"/>
      <c r="J221" s="86"/>
      <c r="K221" s="86"/>
      <c r="L221" s="86"/>
      <c r="M221" s="86"/>
      <c r="N221" s="86"/>
      <c r="O221" s="86"/>
      <c r="P221" s="86"/>
      <c r="Q221" s="89"/>
      <c r="R221" s="138"/>
      <c r="S221" s="138"/>
      <c r="AR221" s="130" t="str">
        <f t="shared" si="27"/>
        <v/>
      </c>
      <c r="AS221" s="130" t="str">
        <f t="shared" si="28"/>
        <v/>
      </c>
      <c r="AT221" s="130" t="str">
        <f t="shared" si="29"/>
        <v/>
      </c>
      <c r="AU221" s="139" t="str">
        <f t="shared" si="26"/>
        <v/>
      </c>
      <c r="AV221" s="141" t="str">
        <f t="shared" si="30"/>
        <v/>
      </c>
      <c r="AW221" s="205"/>
    </row>
    <row r="222" spans="2:49" x14ac:dyDescent="0.2">
      <c r="B222" s="86"/>
      <c r="C222" s="86"/>
      <c r="D222" s="87"/>
      <c r="E222" s="88"/>
      <c r="F222" s="86"/>
      <c r="G222" s="86"/>
      <c r="H222" s="86"/>
      <c r="I222" s="86"/>
      <c r="J222" s="86"/>
      <c r="K222" s="86"/>
      <c r="L222" s="86"/>
      <c r="M222" s="86"/>
      <c r="N222" s="86"/>
      <c r="O222" s="86"/>
      <c r="P222" s="86"/>
      <c r="Q222" s="89"/>
      <c r="R222" s="138"/>
      <c r="S222" s="138"/>
      <c r="AR222" s="130" t="str">
        <f t="shared" si="27"/>
        <v/>
      </c>
      <c r="AS222" s="130" t="str">
        <f t="shared" si="28"/>
        <v/>
      </c>
      <c r="AT222" s="130" t="str">
        <f t="shared" si="29"/>
        <v/>
      </c>
      <c r="AU222" s="139" t="str">
        <f t="shared" si="26"/>
        <v/>
      </c>
      <c r="AV222" s="141" t="str">
        <f t="shared" si="30"/>
        <v/>
      </c>
      <c r="AW222" s="205"/>
    </row>
    <row r="223" spans="2:49" x14ac:dyDescent="0.2">
      <c r="B223" s="86"/>
      <c r="C223" s="86"/>
      <c r="D223" s="87"/>
      <c r="E223" s="88"/>
      <c r="F223" s="86"/>
      <c r="G223" s="86"/>
      <c r="H223" s="86"/>
      <c r="I223" s="86"/>
      <c r="J223" s="86"/>
      <c r="K223" s="86"/>
      <c r="L223" s="86"/>
      <c r="M223" s="86"/>
      <c r="N223" s="86"/>
      <c r="O223" s="86"/>
      <c r="P223" s="86"/>
      <c r="Q223" s="89"/>
      <c r="R223" s="138"/>
      <c r="S223" s="138"/>
      <c r="AR223" s="130" t="str">
        <f t="shared" si="27"/>
        <v/>
      </c>
      <c r="AS223" s="130" t="str">
        <f t="shared" si="28"/>
        <v/>
      </c>
      <c r="AT223" s="130" t="str">
        <f t="shared" si="29"/>
        <v/>
      </c>
      <c r="AU223" s="139" t="str">
        <f t="shared" si="26"/>
        <v/>
      </c>
      <c r="AV223" s="141" t="str">
        <f t="shared" si="30"/>
        <v/>
      </c>
      <c r="AW223" s="205"/>
    </row>
    <row r="224" spans="2:49" x14ac:dyDescent="0.2">
      <c r="B224" s="86"/>
      <c r="C224" s="86"/>
      <c r="D224" s="87"/>
      <c r="E224" s="88"/>
      <c r="F224" s="86"/>
      <c r="G224" s="86"/>
      <c r="H224" s="86"/>
      <c r="I224" s="86"/>
      <c r="J224" s="86"/>
      <c r="K224" s="86"/>
      <c r="L224" s="86"/>
      <c r="M224" s="86"/>
      <c r="N224" s="86"/>
      <c r="O224" s="86"/>
      <c r="P224" s="86"/>
      <c r="Q224" s="89"/>
      <c r="R224" s="138"/>
      <c r="S224" s="138"/>
      <c r="AR224" s="130" t="str">
        <f t="shared" si="27"/>
        <v/>
      </c>
      <c r="AS224" s="130" t="str">
        <f t="shared" si="28"/>
        <v/>
      </c>
      <c r="AT224" s="130" t="str">
        <f t="shared" si="29"/>
        <v/>
      </c>
      <c r="AU224" s="139" t="str">
        <f t="shared" si="26"/>
        <v/>
      </c>
      <c r="AV224" s="141" t="str">
        <f t="shared" si="30"/>
        <v/>
      </c>
      <c r="AW224" s="205"/>
    </row>
    <row r="225" spans="2:49" x14ac:dyDescent="0.2">
      <c r="B225" s="86"/>
      <c r="C225" s="86"/>
      <c r="D225" s="87"/>
      <c r="E225" s="88"/>
      <c r="F225" s="86"/>
      <c r="G225" s="86"/>
      <c r="H225" s="86"/>
      <c r="I225" s="86"/>
      <c r="J225" s="86"/>
      <c r="K225" s="86"/>
      <c r="L225" s="86"/>
      <c r="M225" s="86"/>
      <c r="N225" s="86"/>
      <c r="O225" s="86"/>
      <c r="P225" s="86"/>
      <c r="Q225" s="89"/>
      <c r="R225" s="138"/>
      <c r="S225" s="138"/>
      <c r="AR225" s="130" t="str">
        <f t="shared" si="27"/>
        <v/>
      </c>
      <c r="AS225" s="130" t="str">
        <f t="shared" si="28"/>
        <v/>
      </c>
      <c r="AT225" s="130" t="str">
        <f t="shared" si="29"/>
        <v/>
      </c>
      <c r="AU225" s="139" t="str">
        <f t="shared" si="26"/>
        <v/>
      </c>
      <c r="AV225" s="141" t="str">
        <f t="shared" si="30"/>
        <v/>
      </c>
      <c r="AW225" s="205"/>
    </row>
    <row r="226" spans="2:49" x14ac:dyDescent="0.2">
      <c r="B226" s="86"/>
      <c r="C226" s="86"/>
      <c r="D226" s="87"/>
      <c r="E226" s="88"/>
      <c r="F226" s="86"/>
      <c r="G226" s="86"/>
      <c r="H226" s="86"/>
      <c r="I226" s="86"/>
      <c r="J226" s="86"/>
      <c r="K226" s="86"/>
      <c r="L226" s="86"/>
      <c r="M226" s="86"/>
      <c r="N226" s="86"/>
      <c r="O226" s="86"/>
      <c r="P226" s="86"/>
      <c r="Q226" s="89"/>
      <c r="R226" s="138"/>
      <c r="S226" s="138"/>
      <c r="AR226" s="130" t="str">
        <f t="shared" si="27"/>
        <v/>
      </c>
      <c r="AS226" s="130" t="str">
        <f t="shared" si="28"/>
        <v/>
      </c>
      <c r="AT226" s="130" t="str">
        <f t="shared" si="29"/>
        <v/>
      </c>
      <c r="AU226" s="139" t="str">
        <f t="shared" si="26"/>
        <v/>
      </c>
      <c r="AV226" s="141" t="str">
        <f t="shared" si="30"/>
        <v/>
      </c>
      <c r="AW226" s="205"/>
    </row>
    <row r="227" spans="2:49" x14ac:dyDescent="0.2">
      <c r="B227" s="86"/>
      <c r="C227" s="86"/>
      <c r="D227" s="87"/>
      <c r="E227" s="88"/>
      <c r="F227" s="86"/>
      <c r="G227" s="86"/>
      <c r="H227" s="86"/>
      <c r="I227" s="86"/>
      <c r="J227" s="86"/>
      <c r="K227" s="86"/>
      <c r="L227" s="86"/>
      <c r="M227" s="86"/>
      <c r="N227" s="86"/>
      <c r="O227" s="86"/>
      <c r="P227" s="86"/>
      <c r="Q227" s="89"/>
      <c r="R227" s="138"/>
      <c r="S227" s="138"/>
      <c r="AR227" s="130" t="str">
        <f t="shared" si="27"/>
        <v/>
      </c>
      <c r="AS227" s="130" t="str">
        <f t="shared" si="28"/>
        <v/>
      </c>
      <c r="AT227" s="130" t="str">
        <f t="shared" si="29"/>
        <v/>
      </c>
      <c r="AU227" s="139" t="str">
        <f t="shared" si="26"/>
        <v/>
      </c>
      <c r="AV227" s="141" t="str">
        <f t="shared" si="30"/>
        <v/>
      </c>
      <c r="AW227" s="205"/>
    </row>
    <row r="228" spans="2:49" x14ac:dyDescent="0.2">
      <c r="B228" s="86"/>
      <c r="C228" s="86"/>
      <c r="D228" s="87"/>
      <c r="E228" s="88"/>
      <c r="F228" s="86"/>
      <c r="G228" s="86"/>
      <c r="H228" s="86"/>
      <c r="I228" s="86"/>
      <c r="J228" s="86"/>
      <c r="K228" s="86"/>
      <c r="L228" s="86"/>
      <c r="M228" s="86"/>
      <c r="N228" s="86"/>
      <c r="O228" s="86"/>
      <c r="P228" s="86"/>
      <c r="Q228" s="89"/>
      <c r="R228" s="138"/>
      <c r="S228" s="138"/>
      <c r="AR228" s="130" t="str">
        <f t="shared" si="27"/>
        <v/>
      </c>
      <c r="AS228" s="130" t="str">
        <f t="shared" si="28"/>
        <v/>
      </c>
      <c r="AT228" s="130" t="str">
        <f t="shared" si="29"/>
        <v/>
      </c>
      <c r="AU228" s="139" t="str">
        <f t="shared" si="26"/>
        <v/>
      </c>
      <c r="AV228" s="141" t="str">
        <f t="shared" si="30"/>
        <v/>
      </c>
      <c r="AW228" s="205"/>
    </row>
    <row r="229" spans="2:49" x14ac:dyDescent="0.2">
      <c r="B229" s="86"/>
      <c r="C229" s="86"/>
      <c r="D229" s="87"/>
      <c r="E229" s="88"/>
      <c r="F229" s="86"/>
      <c r="G229" s="86"/>
      <c r="H229" s="86"/>
      <c r="I229" s="86"/>
      <c r="J229" s="86"/>
      <c r="K229" s="86"/>
      <c r="L229" s="86"/>
      <c r="M229" s="86"/>
      <c r="N229" s="86"/>
      <c r="O229" s="86"/>
      <c r="P229" s="86"/>
      <c r="Q229" s="89"/>
      <c r="R229" s="138"/>
      <c r="S229" s="138"/>
      <c r="AR229" s="130" t="str">
        <f t="shared" si="27"/>
        <v/>
      </c>
      <c r="AS229" s="130" t="str">
        <f t="shared" si="28"/>
        <v/>
      </c>
      <c r="AT229" s="130" t="str">
        <f t="shared" si="29"/>
        <v/>
      </c>
      <c r="AU229" s="139" t="str">
        <f t="shared" si="26"/>
        <v/>
      </c>
      <c r="AV229" s="141" t="str">
        <f t="shared" si="30"/>
        <v/>
      </c>
      <c r="AW229" s="205"/>
    </row>
    <row r="230" spans="2:49" x14ac:dyDescent="0.2">
      <c r="B230" s="86"/>
      <c r="C230" s="86"/>
      <c r="D230" s="87"/>
      <c r="E230" s="88"/>
      <c r="F230" s="86"/>
      <c r="G230" s="86"/>
      <c r="H230" s="86"/>
      <c r="I230" s="86"/>
      <c r="J230" s="86"/>
      <c r="K230" s="86"/>
      <c r="L230" s="86"/>
      <c r="M230" s="86"/>
      <c r="N230" s="86"/>
      <c r="O230" s="86"/>
      <c r="P230" s="86"/>
      <c r="Q230" s="89"/>
      <c r="R230" s="138"/>
      <c r="S230" s="138"/>
      <c r="AR230" s="130" t="str">
        <f t="shared" si="27"/>
        <v/>
      </c>
      <c r="AS230" s="130" t="str">
        <f t="shared" si="28"/>
        <v/>
      </c>
      <c r="AT230" s="130" t="str">
        <f t="shared" si="29"/>
        <v/>
      </c>
      <c r="AU230" s="139" t="str">
        <f t="shared" si="26"/>
        <v/>
      </c>
      <c r="AV230" s="141" t="str">
        <f t="shared" si="30"/>
        <v/>
      </c>
      <c r="AW230" s="205"/>
    </row>
    <row r="231" spans="2:49" x14ac:dyDescent="0.2">
      <c r="B231" s="86"/>
      <c r="C231" s="86"/>
      <c r="D231" s="87"/>
      <c r="E231" s="88"/>
      <c r="F231" s="86"/>
      <c r="G231" s="86"/>
      <c r="H231" s="86"/>
      <c r="I231" s="86"/>
      <c r="J231" s="86"/>
      <c r="K231" s="86"/>
      <c r="L231" s="86"/>
      <c r="M231" s="86"/>
      <c r="N231" s="86"/>
      <c r="O231" s="86"/>
      <c r="P231" s="86"/>
      <c r="Q231" s="89"/>
      <c r="R231" s="138"/>
      <c r="S231" s="138"/>
      <c r="AR231" s="130" t="str">
        <f t="shared" si="27"/>
        <v/>
      </c>
      <c r="AS231" s="130" t="str">
        <f t="shared" si="28"/>
        <v/>
      </c>
      <c r="AT231" s="130" t="str">
        <f t="shared" si="29"/>
        <v/>
      </c>
      <c r="AU231" s="139" t="str">
        <f t="shared" si="26"/>
        <v/>
      </c>
      <c r="AV231" s="141" t="str">
        <f t="shared" si="30"/>
        <v/>
      </c>
      <c r="AW231" s="205"/>
    </row>
    <row r="232" spans="2:49" x14ac:dyDescent="0.2">
      <c r="B232" s="86"/>
      <c r="C232" s="86"/>
      <c r="D232" s="87"/>
      <c r="E232" s="88"/>
      <c r="F232" s="86"/>
      <c r="G232" s="86"/>
      <c r="H232" s="86"/>
      <c r="I232" s="86"/>
      <c r="J232" s="86"/>
      <c r="K232" s="86"/>
      <c r="L232" s="86"/>
      <c r="M232" s="86"/>
      <c r="N232" s="86"/>
      <c r="O232" s="86"/>
      <c r="P232" s="86"/>
      <c r="Q232" s="89"/>
      <c r="R232" s="138"/>
      <c r="S232" s="138"/>
      <c r="AR232" s="130" t="str">
        <f t="shared" si="27"/>
        <v/>
      </c>
      <c r="AS232" s="130" t="str">
        <f t="shared" si="28"/>
        <v/>
      </c>
      <c r="AT232" s="130" t="str">
        <f t="shared" si="29"/>
        <v/>
      </c>
      <c r="AU232" s="139" t="str">
        <f t="shared" si="26"/>
        <v/>
      </c>
      <c r="AV232" s="141" t="str">
        <f t="shared" si="30"/>
        <v/>
      </c>
      <c r="AW232" s="205"/>
    </row>
    <row r="233" spans="2:49" x14ac:dyDescent="0.2">
      <c r="B233" s="86"/>
      <c r="C233" s="86"/>
      <c r="D233" s="87"/>
      <c r="E233" s="88"/>
      <c r="F233" s="86"/>
      <c r="G233" s="86"/>
      <c r="H233" s="86"/>
      <c r="I233" s="86"/>
      <c r="J233" s="86"/>
      <c r="K233" s="86"/>
      <c r="L233" s="86"/>
      <c r="M233" s="86"/>
      <c r="N233" s="86"/>
      <c r="O233" s="86"/>
      <c r="P233" s="86"/>
      <c r="Q233" s="89"/>
      <c r="R233" s="138"/>
      <c r="S233" s="138"/>
      <c r="AR233" s="130" t="str">
        <f t="shared" si="27"/>
        <v/>
      </c>
      <c r="AS233" s="130" t="str">
        <f t="shared" si="28"/>
        <v/>
      </c>
      <c r="AT233" s="130" t="str">
        <f t="shared" si="29"/>
        <v/>
      </c>
      <c r="AU233" s="139" t="str">
        <f t="shared" si="26"/>
        <v/>
      </c>
      <c r="AV233" s="141" t="str">
        <f t="shared" si="30"/>
        <v/>
      </c>
      <c r="AW233" s="205"/>
    </row>
    <row r="234" spans="2:49" x14ac:dyDescent="0.2">
      <c r="B234" s="86"/>
      <c r="C234" s="86"/>
      <c r="D234" s="87"/>
      <c r="E234" s="88"/>
      <c r="F234" s="86"/>
      <c r="G234" s="86"/>
      <c r="H234" s="86"/>
      <c r="I234" s="86"/>
      <c r="J234" s="86"/>
      <c r="K234" s="86"/>
      <c r="L234" s="86"/>
      <c r="M234" s="86"/>
      <c r="N234" s="86"/>
      <c r="O234" s="86"/>
      <c r="P234" s="86"/>
      <c r="Q234" s="89"/>
      <c r="R234" s="138"/>
      <c r="S234" s="138"/>
      <c r="AR234" s="130" t="str">
        <f t="shared" si="27"/>
        <v/>
      </c>
      <c r="AS234" s="130" t="str">
        <f t="shared" si="28"/>
        <v/>
      </c>
      <c r="AT234" s="130" t="str">
        <f t="shared" si="29"/>
        <v/>
      </c>
      <c r="AU234" s="139" t="str">
        <f t="shared" si="26"/>
        <v/>
      </c>
      <c r="AV234" s="141" t="str">
        <f t="shared" si="30"/>
        <v/>
      </c>
      <c r="AW234" s="205"/>
    </row>
    <row r="235" spans="2:49" x14ac:dyDescent="0.2">
      <c r="B235" s="86"/>
      <c r="C235" s="86"/>
      <c r="D235" s="87"/>
      <c r="E235" s="88"/>
      <c r="F235" s="86"/>
      <c r="G235" s="86"/>
      <c r="H235" s="86"/>
      <c r="I235" s="86"/>
      <c r="J235" s="86"/>
      <c r="K235" s="86"/>
      <c r="L235" s="86"/>
      <c r="M235" s="86"/>
      <c r="N235" s="86"/>
      <c r="O235" s="86"/>
      <c r="P235" s="86"/>
      <c r="Q235" s="89"/>
      <c r="R235" s="138"/>
      <c r="S235" s="138"/>
      <c r="AR235" s="130" t="str">
        <f t="shared" si="27"/>
        <v/>
      </c>
      <c r="AS235" s="130" t="str">
        <f t="shared" si="28"/>
        <v/>
      </c>
      <c r="AT235" s="130" t="str">
        <f t="shared" si="29"/>
        <v/>
      </c>
      <c r="AU235" s="139" t="str">
        <f t="shared" si="26"/>
        <v/>
      </c>
      <c r="AV235" s="141" t="str">
        <f t="shared" si="30"/>
        <v/>
      </c>
      <c r="AW235" s="205"/>
    </row>
    <row r="236" spans="2:49" x14ac:dyDescent="0.2">
      <c r="B236" s="86"/>
      <c r="C236" s="86"/>
      <c r="D236" s="87"/>
      <c r="E236" s="88"/>
      <c r="F236" s="86"/>
      <c r="G236" s="86"/>
      <c r="H236" s="86"/>
      <c r="I236" s="86"/>
      <c r="J236" s="86"/>
      <c r="K236" s="86"/>
      <c r="L236" s="86"/>
      <c r="M236" s="86"/>
      <c r="N236" s="86"/>
      <c r="O236" s="86"/>
      <c r="P236" s="86"/>
      <c r="Q236" s="89"/>
      <c r="R236" s="138"/>
      <c r="S236" s="138"/>
      <c r="AR236" s="130" t="str">
        <f t="shared" si="27"/>
        <v/>
      </c>
      <c r="AS236" s="130" t="str">
        <f t="shared" si="28"/>
        <v/>
      </c>
      <c r="AT236" s="130" t="str">
        <f t="shared" si="29"/>
        <v/>
      </c>
      <c r="AU236" s="139" t="str">
        <f t="shared" si="26"/>
        <v/>
      </c>
      <c r="AV236" s="141" t="str">
        <f t="shared" si="30"/>
        <v/>
      </c>
      <c r="AW236" s="205"/>
    </row>
    <row r="237" spans="2:49" x14ac:dyDescent="0.2">
      <c r="B237" s="86"/>
      <c r="C237" s="86"/>
      <c r="D237" s="87"/>
      <c r="E237" s="88"/>
      <c r="F237" s="86"/>
      <c r="G237" s="86"/>
      <c r="H237" s="86"/>
      <c r="I237" s="86"/>
      <c r="J237" s="86"/>
      <c r="K237" s="86"/>
      <c r="L237" s="86"/>
      <c r="M237" s="86"/>
      <c r="N237" s="86"/>
      <c r="O237" s="86"/>
      <c r="P237" s="86"/>
      <c r="Q237" s="89"/>
      <c r="R237" s="138"/>
      <c r="S237" s="138"/>
      <c r="AR237" s="130" t="str">
        <f t="shared" si="27"/>
        <v/>
      </c>
      <c r="AS237" s="130" t="str">
        <f t="shared" si="28"/>
        <v/>
      </c>
      <c r="AT237" s="130" t="str">
        <f t="shared" si="29"/>
        <v/>
      </c>
      <c r="AU237" s="139" t="str">
        <f t="shared" si="26"/>
        <v/>
      </c>
      <c r="AV237" s="141" t="str">
        <f t="shared" si="30"/>
        <v/>
      </c>
      <c r="AW237" s="205"/>
    </row>
    <row r="238" spans="2:49" x14ac:dyDescent="0.2">
      <c r="B238" s="86"/>
      <c r="C238" s="86"/>
      <c r="D238" s="87"/>
      <c r="E238" s="88"/>
      <c r="F238" s="86"/>
      <c r="G238" s="86"/>
      <c r="H238" s="86"/>
      <c r="I238" s="86"/>
      <c r="J238" s="86"/>
      <c r="K238" s="86"/>
      <c r="L238" s="86"/>
      <c r="M238" s="86"/>
      <c r="N238" s="86"/>
      <c r="O238" s="86"/>
      <c r="P238" s="86"/>
      <c r="Q238" s="89"/>
      <c r="R238" s="138"/>
      <c r="S238" s="138"/>
      <c r="AR238" s="130" t="str">
        <f t="shared" si="27"/>
        <v/>
      </c>
      <c r="AS238" s="130" t="str">
        <f t="shared" si="28"/>
        <v/>
      </c>
      <c r="AT238" s="130" t="str">
        <f t="shared" si="29"/>
        <v/>
      </c>
      <c r="AU238" s="139" t="str">
        <f t="shared" si="26"/>
        <v/>
      </c>
      <c r="AV238" s="141" t="str">
        <f t="shared" si="30"/>
        <v/>
      </c>
      <c r="AW238" s="205"/>
    </row>
    <row r="239" spans="2:49" x14ac:dyDescent="0.2">
      <c r="B239" s="86"/>
      <c r="C239" s="86"/>
      <c r="D239" s="87"/>
      <c r="E239" s="88"/>
      <c r="F239" s="86"/>
      <c r="G239" s="86"/>
      <c r="H239" s="86"/>
      <c r="I239" s="86"/>
      <c r="J239" s="86"/>
      <c r="K239" s="86"/>
      <c r="L239" s="86"/>
      <c r="M239" s="86"/>
      <c r="N239" s="86"/>
      <c r="O239" s="86"/>
      <c r="P239" s="86"/>
      <c r="Q239" s="89"/>
      <c r="R239" s="138"/>
      <c r="S239" s="138"/>
      <c r="AR239" s="130" t="str">
        <f t="shared" si="27"/>
        <v/>
      </c>
      <c r="AS239" s="130" t="str">
        <f t="shared" si="28"/>
        <v/>
      </c>
      <c r="AT239" s="130" t="str">
        <f t="shared" si="29"/>
        <v/>
      </c>
      <c r="AU239" s="139" t="str">
        <f t="shared" si="26"/>
        <v/>
      </c>
      <c r="AV239" s="141" t="str">
        <f t="shared" si="30"/>
        <v/>
      </c>
      <c r="AW239" s="205"/>
    </row>
    <row r="240" spans="2:49" x14ac:dyDescent="0.2">
      <c r="B240" s="86"/>
      <c r="C240" s="86"/>
      <c r="D240" s="87"/>
      <c r="E240" s="88"/>
      <c r="F240" s="86"/>
      <c r="G240" s="86"/>
      <c r="H240" s="86"/>
      <c r="I240" s="86"/>
      <c r="J240" s="86"/>
      <c r="K240" s="86"/>
      <c r="L240" s="86"/>
      <c r="M240" s="86"/>
      <c r="N240" s="86"/>
      <c r="O240" s="86"/>
      <c r="P240" s="86"/>
      <c r="Q240" s="89"/>
      <c r="R240" s="138"/>
      <c r="S240" s="138"/>
      <c r="AR240" s="130" t="str">
        <f t="shared" si="27"/>
        <v/>
      </c>
      <c r="AS240" s="130" t="str">
        <f t="shared" si="28"/>
        <v/>
      </c>
      <c r="AT240" s="130" t="str">
        <f t="shared" si="29"/>
        <v/>
      </c>
      <c r="AU240" s="139" t="str">
        <f t="shared" si="26"/>
        <v/>
      </c>
      <c r="AV240" s="141" t="str">
        <f t="shared" si="30"/>
        <v/>
      </c>
      <c r="AW240" s="205"/>
    </row>
    <row r="241" spans="2:49" x14ac:dyDescent="0.2">
      <c r="B241" s="86"/>
      <c r="C241" s="86"/>
      <c r="D241" s="87"/>
      <c r="E241" s="88"/>
      <c r="F241" s="86"/>
      <c r="G241" s="86"/>
      <c r="H241" s="86"/>
      <c r="I241" s="86"/>
      <c r="J241" s="86"/>
      <c r="K241" s="86"/>
      <c r="L241" s="86"/>
      <c r="M241" s="86"/>
      <c r="N241" s="86"/>
      <c r="O241" s="86"/>
      <c r="P241" s="86"/>
      <c r="Q241" s="89"/>
      <c r="R241" s="138"/>
      <c r="S241" s="138"/>
      <c r="AR241" s="130" t="str">
        <f t="shared" si="27"/>
        <v/>
      </c>
      <c r="AS241" s="130" t="str">
        <f t="shared" si="28"/>
        <v/>
      </c>
      <c r="AT241" s="130" t="str">
        <f t="shared" si="29"/>
        <v/>
      </c>
      <c r="AU241" s="139" t="str">
        <f t="shared" si="26"/>
        <v/>
      </c>
      <c r="AV241" s="141" t="str">
        <f t="shared" si="30"/>
        <v/>
      </c>
      <c r="AW241" s="205"/>
    </row>
    <row r="242" spans="2:49" x14ac:dyDescent="0.2">
      <c r="B242" s="86"/>
      <c r="C242" s="86"/>
      <c r="D242" s="87"/>
      <c r="E242" s="88"/>
      <c r="F242" s="86"/>
      <c r="G242" s="86"/>
      <c r="H242" s="86"/>
      <c r="I242" s="86"/>
      <c r="J242" s="86"/>
      <c r="K242" s="86"/>
      <c r="L242" s="86"/>
      <c r="M242" s="86"/>
      <c r="N242" s="86"/>
      <c r="O242" s="86"/>
      <c r="P242" s="86"/>
      <c r="Q242" s="89"/>
      <c r="R242" s="138"/>
      <c r="S242" s="138"/>
      <c r="AR242" s="130" t="str">
        <f t="shared" si="27"/>
        <v/>
      </c>
      <c r="AS242" s="130" t="str">
        <f t="shared" si="28"/>
        <v/>
      </c>
      <c r="AT242" s="130" t="str">
        <f t="shared" si="29"/>
        <v/>
      </c>
      <c r="AU242" s="139" t="str">
        <f t="shared" si="26"/>
        <v/>
      </c>
      <c r="AV242" s="141" t="str">
        <f t="shared" si="30"/>
        <v/>
      </c>
      <c r="AW242" s="205"/>
    </row>
    <row r="243" spans="2:49" x14ac:dyDescent="0.2">
      <c r="B243" s="86"/>
      <c r="C243" s="86"/>
      <c r="D243" s="87"/>
      <c r="E243" s="88"/>
      <c r="F243" s="86"/>
      <c r="G243" s="86"/>
      <c r="H243" s="86"/>
      <c r="I243" s="86"/>
      <c r="J243" s="86"/>
      <c r="K243" s="86"/>
      <c r="L243" s="86"/>
      <c r="M243" s="86"/>
      <c r="N243" s="86"/>
      <c r="O243" s="86"/>
      <c r="P243" s="86"/>
      <c r="Q243" s="89"/>
      <c r="R243" s="138"/>
      <c r="S243" s="138"/>
      <c r="AR243" s="130" t="str">
        <f t="shared" si="27"/>
        <v/>
      </c>
      <c r="AS243" s="130" t="str">
        <f t="shared" si="28"/>
        <v/>
      </c>
      <c r="AT243" s="130" t="str">
        <f t="shared" si="29"/>
        <v/>
      </c>
      <c r="AU243" s="139" t="str">
        <f t="shared" si="26"/>
        <v/>
      </c>
      <c r="AV243" s="141" t="str">
        <f t="shared" si="30"/>
        <v/>
      </c>
      <c r="AW243" s="205"/>
    </row>
    <row r="244" spans="2:49" x14ac:dyDescent="0.2">
      <c r="B244" s="86"/>
      <c r="C244" s="86"/>
      <c r="D244" s="87"/>
      <c r="E244" s="88"/>
      <c r="F244" s="86"/>
      <c r="G244" s="86"/>
      <c r="H244" s="86"/>
      <c r="I244" s="86"/>
      <c r="J244" s="86"/>
      <c r="K244" s="86"/>
      <c r="L244" s="86"/>
      <c r="M244" s="86"/>
      <c r="N244" s="86"/>
      <c r="O244" s="86"/>
      <c r="P244" s="86"/>
      <c r="Q244" s="89"/>
      <c r="R244" s="138"/>
      <c r="S244" s="138"/>
      <c r="AR244" s="130" t="str">
        <f t="shared" si="27"/>
        <v/>
      </c>
      <c r="AS244" s="130" t="str">
        <f t="shared" si="28"/>
        <v/>
      </c>
      <c r="AT244" s="130" t="str">
        <f t="shared" si="29"/>
        <v/>
      </c>
      <c r="AU244" s="139" t="str">
        <f t="shared" si="26"/>
        <v/>
      </c>
      <c r="AV244" s="141" t="str">
        <f t="shared" si="30"/>
        <v/>
      </c>
      <c r="AW244" s="205"/>
    </row>
    <row r="245" spans="2:49" x14ac:dyDescent="0.2">
      <c r="B245" s="86"/>
      <c r="C245" s="86"/>
      <c r="D245" s="87"/>
      <c r="E245" s="88"/>
      <c r="F245" s="86"/>
      <c r="G245" s="86"/>
      <c r="H245" s="86"/>
      <c r="I245" s="86"/>
      <c r="J245" s="86"/>
      <c r="K245" s="86"/>
      <c r="L245" s="86"/>
      <c r="M245" s="86"/>
      <c r="N245" s="86"/>
      <c r="O245" s="86"/>
      <c r="P245" s="86"/>
      <c r="Q245" s="89"/>
      <c r="R245" s="138"/>
      <c r="S245" s="138"/>
      <c r="AR245" s="130" t="str">
        <f t="shared" si="27"/>
        <v/>
      </c>
      <c r="AS245" s="130" t="str">
        <f t="shared" si="28"/>
        <v/>
      </c>
      <c r="AT245" s="130" t="str">
        <f t="shared" si="29"/>
        <v/>
      </c>
      <c r="AU245" s="139" t="str">
        <f t="shared" si="26"/>
        <v/>
      </c>
      <c r="AV245" s="141" t="str">
        <f t="shared" si="30"/>
        <v/>
      </c>
      <c r="AW245" s="205"/>
    </row>
    <row r="246" spans="2:49" x14ac:dyDescent="0.2">
      <c r="B246" s="86"/>
      <c r="C246" s="86"/>
      <c r="D246" s="87"/>
      <c r="E246" s="88"/>
      <c r="F246" s="86"/>
      <c r="G246" s="86"/>
      <c r="H246" s="86"/>
      <c r="I246" s="86"/>
      <c r="J246" s="86"/>
      <c r="K246" s="86"/>
      <c r="L246" s="86"/>
      <c r="M246" s="86"/>
      <c r="N246" s="86"/>
      <c r="O246" s="86"/>
      <c r="P246" s="86"/>
      <c r="Q246" s="89"/>
      <c r="R246" s="138"/>
      <c r="S246" s="138"/>
      <c r="AR246" s="130" t="str">
        <f t="shared" si="27"/>
        <v/>
      </c>
      <c r="AS246" s="130" t="str">
        <f t="shared" si="28"/>
        <v/>
      </c>
      <c r="AT246" s="130" t="str">
        <f t="shared" si="29"/>
        <v/>
      </c>
      <c r="AU246" s="139" t="str">
        <f t="shared" si="26"/>
        <v/>
      </c>
      <c r="AV246" s="141" t="str">
        <f t="shared" si="30"/>
        <v/>
      </c>
      <c r="AW246" s="205"/>
    </row>
    <row r="247" spans="2:49" x14ac:dyDescent="0.2">
      <c r="B247" s="86"/>
      <c r="C247" s="86"/>
      <c r="D247" s="87"/>
      <c r="E247" s="88"/>
      <c r="F247" s="86"/>
      <c r="G247" s="86"/>
      <c r="H247" s="86"/>
      <c r="I247" s="86"/>
      <c r="J247" s="86"/>
      <c r="K247" s="86"/>
      <c r="L247" s="86"/>
      <c r="M247" s="86"/>
      <c r="N247" s="86"/>
      <c r="O247" s="86"/>
      <c r="P247" s="86"/>
      <c r="Q247" s="89"/>
      <c r="R247" s="138"/>
      <c r="S247" s="138"/>
      <c r="AR247" s="130" t="str">
        <f t="shared" si="27"/>
        <v/>
      </c>
      <c r="AS247" s="130" t="str">
        <f t="shared" si="28"/>
        <v/>
      </c>
      <c r="AT247" s="130" t="str">
        <f t="shared" si="29"/>
        <v/>
      </c>
      <c r="AU247" s="139" t="str">
        <f t="shared" si="26"/>
        <v/>
      </c>
      <c r="AV247" s="141" t="str">
        <f t="shared" si="30"/>
        <v/>
      </c>
      <c r="AW247" s="205"/>
    </row>
    <row r="248" spans="2:49" x14ac:dyDescent="0.2">
      <c r="B248" s="86"/>
      <c r="C248" s="86"/>
      <c r="D248" s="87"/>
      <c r="E248" s="88"/>
      <c r="F248" s="86"/>
      <c r="G248" s="86"/>
      <c r="H248" s="86"/>
      <c r="I248" s="86"/>
      <c r="J248" s="86"/>
      <c r="K248" s="86"/>
      <c r="L248" s="86"/>
      <c r="M248" s="86"/>
      <c r="N248" s="86"/>
      <c r="O248" s="86"/>
      <c r="P248" s="86"/>
      <c r="Q248" s="89"/>
      <c r="R248" s="138"/>
      <c r="S248" s="138"/>
      <c r="AR248" s="130" t="str">
        <f t="shared" si="27"/>
        <v/>
      </c>
      <c r="AS248" s="130" t="str">
        <f t="shared" si="28"/>
        <v/>
      </c>
      <c r="AT248" s="130" t="str">
        <f t="shared" si="29"/>
        <v/>
      </c>
      <c r="AU248" s="139" t="str">
        <f t="shared" si="26"/>
        <v/>
      </c>
      <c r="AV248" s="141" t="str">
        <f t="shared" si="30"/>
        <v/>
      </c>
      <c r="AW248" s="205"/>
    </row>
    <row r="249" spans="2:49" x14ac:dyDescent="0.2">
      <c r="B249" s="86"/>
      <c r="C249" s="86"/>
      <c r="D249" s="87"/>
      <c r="E249" s="88"/>
      <c r="F249" s="86"/>
      <c r="G249" s="86"/>
      <c r="H249" s="86"/>
      <c r="I249" s="86"/>
      <c r="J249" s="86"/>
      <c r="K249" s="86"/>
      <c r="L249" s="86"/>
      <c r="M249" s="86"/>
      <c r="N249" s="86"/>
      <c r="O249" s="86"/>
      <c r="P249" s="86"/>
      <c r="Q249" s="89"/>
      <c r="R249" s="138"/>
      <c r="S249" s="138"/>
      <c r="AR249" s="130" t="str">
        <f t="shared" si="27"/>
        <v/>
      </c>
      <c r="AS249" s="130" t="str">
        <f t="shared" si="28"/>
        <v/>
      </c>
      <c r="AT249" s="130" t="str">
        <f t="shared" si="29"/>
        <v/>
      </c>
      <c r="AU249" s="139" t="str">
        <f t="shared" si="26"/>
        <v/>
      </c>
      <c r="AV249" s="141" t="str">
        <f t="shared" si="30"/>
        <v/>
      </c>
      <c r="AW249" s="205"/>
    </row>
    <row r="250" spans="2:49" x14ac:dyDescent="0.2">
      <c r="B250" s="86"/>
      <c r="C250" s="86"/>
      <c r="D250" s="87"/>
      <c r="E250" s="88"/>
      <c r="F250" s="86"/>
      <c r="G250" s="86"/>
      <c r="H250" s="86"/>
      <c r="I250" s="86"/>
      <c r="J250" s="86"/>
      <c r="K250" s="86"/>
      <c r="L250" s="86"/>
      <c r="M250" s="86"/>
      <c r="N250" s="86"/>
      <c r="O250" s="86"/>
      <c r="P250" s="86"/>
      <c r="Q250" s="89"/>
      <c r="R250" s="138"/>
      <c r="S250" s="138"/>
      <c r="AR250" s="130" t="str">
        <f t="shared" si="27"/>
        <v/>
      </c>
      <c r="AS250" s="130" t="str">
        <f t="shared" si="28"/>
        <v/>
      </c>
      <c r="AT250" s="130" t="str">
        <f t="shared" si="29"/>
        <v/>
      </c>
      <c r="AU250" s="139" t="str">
        <f t="shared" si="26"/>
        <v/>
      </c>
      <c r="AV250" s="141" t="str">
        <f t="shared" si="30"/>
        <v/>
      </c>
      <c r="AW250" s="205"/>
    </row>
    <row r="251" spans="2:49" x14ac:dyDescent="0.2">
      <c r="B251" s="86"/>
      <c r="C251" s="86"/>
      <c r="D251" s="87"/>
      <c r="E251" s="88"/>
      <c r="F251" s="86"/>
      <c r="G251" s="86"/>
      <c r="H251" s="86"/>
      <c r="I251" s="86"/>
      <c r="J251" s="86"/>
      <c r="K251" s="86"/>
      <c r="L251" s="86"/>
      <c r="M251" s="86"/>
      <c r="N251" s="86"/>
      <c r="O251" s="86"/>
      <c r="P251" s="86"/>
      <c r="Q251" s="89"/>
      <c r="R251" s="138"/>
      <c r="S251" s="138"/>
      <c r="AR251" s="130" t="str">
        <f t="shared" si="27"/>
        <v/>
      </c>
      <c r="AS251" s="130" t="str">
        <f t="shared" si="28"/>
        <v/>
      </c>
      <c r="AT251" s="130" t="str">
        <f t="shared" si="29"/>
        <v/>
      </c>
      <c r="AU251" s="139" t="str">
        <f t="shared" si="26"/>
        <v/>
      </c>
      <c r="AV251" s="141" t="str">
        <f t="shared" si="30"/>
        <v/>
      </c>
      <c r="AW251" s="205"/>
    </row>
    <row r="252" spans="2:49" x14ac:dyDescent="0.2">
      <c r="B252" s="86"/>
      <c r="C252" s="86"/>
      <c r="D252" s="87"/>
      <c r="E252" s="88"/>
      <c r="F252" s="86"/>
      <c r="G252" s="86"/>
      <c r="H252" s="86"/>
      <c r="I252" s="86"/>
      <c r="J252" s="86"/>
      <c r="K252" s="86"/>
      <c r="L252" s="86"/>
      <c r="M252" s="86"/>
      <c r="N252" s="86"/>
      <c r="O252" s="86"/>
      <c r="P252" s="86"/>
      <c r="Q252" s="89"/>
      <c r="R252" s="138"/>
      <c r="S252" s="138"/>
      <c r="AR252" s="130" t="str">
        <f t="shared" si="27"/>
        <v/>
      </c>
      <c r="AS252" s="130" t="str">
        <f t="shared" si="28"/>
        <v/>
      </c>
      <c r="AT252" s="130" t="str">
        <f t="shared" si="29"/>
        <v/>
      </c>
      <c r="AU252" s="139" t="str">
        <f t="shared" si="26"/>
        <v/>
      </c>
      <c r="AV252" s="141" t="str">
        <f t="shared" si="30"/>
        <v/>
      </c>
      <c r="AW252" s="205"/>
    </row>
    <row r="253" spans="2:49" x14ac:dyDescent="0.2">
      <c r="B253" s="86"/>
      <c r="C253" s="86"/>
      <c r="D253" s="87"/>
      <c r="E253" s="88"/>
      <c r="F253" s="86"/>
      <c r="G253" s="86"/>
      <c r="H253" s="86"/>
      <c r="I253" s="86"/>
      <c r="J253" s="86"/>
      <c r="K253" s="86"/>
      <c r="L253" s="86"/>
      <c r="M253" s="86"/>
      <c r="N253" s="86"/>
      <c r="O253" s="86"/>
      <c r="P253" s="86"/>
      <c r="Q253" s="89"/>
      <c r="R253" s="138"/>
      <c r="S253" s="138"/>
      <c r="AR253" s="130" t="str">
        <f t="shared" si="27"/>
        <v/>
      </c>
      <c r="AS253" s="130" t="str">
        <f t="shared" si="28"/>
        <v/>
      </c>
      <c r="AT253" s="130" t="str">
        <f t="shared" si="29"/>
        <v/>
      </c>
      <c r="AU253" s="139" t="str">
        <f t="shared" si="26"/>
        <v/>
      </c>
      <c r="AV253" s="141" t="str">
        <f t="shared" si="30"/>
        <v/>
      </c>
      <c r="AW253" s="205"/>
    </row>
    <row r="254" spans="2:49" x14ac:dyDescent="0.2">
      <c r="B254" s="86"/>
      <c r="C254" s="86"/>
      <c r="D254" s="87"/>
      <c r="E254" s="88"/>
      <c r="F254" s="86"/>
      <c r="G254" s="86"/>
      <c r="H254" s="86"/>
      <c r="I254" s="86"/>
      <c r="J254" s="86"/>
      <c r="K254" s="86"/>
      <c r="L254" s="86"/>
      <c r="M254" s="86"/>
      <c r="N254" s="86"/>
      <c r="O254" s="86"/>
      <c r="P254" s="86"/>
      <c r="Q254" s="89"/>
      <c r="R254" s="138"/>
      <c r="S254" s="138"/>
      <c r="AR254" s="130" t="str">
        <f t="shared" si="27"/>
        <v/>
      </c>
      <c r="AS254" s="130" t="str">
        <f t="shared" si="28"/>
        <v/>
      </c>
      <c r="AT254" s="130" t="str">
        <f t="shared" si="29"/>
        <v/>
      </c>
      <c r="AU254" s="139" t="str">
        <f t="shared" si="26"/>
        <v/>
      </c>
      <c r="AV254" s="141" t="str">
        <f t="shared" si="30"/>
        <v/>
      </c>
      <c r="AW254" s="205"/>
    </row>
    <row r="255" spans="2:49" x14ac:dyDescent="0.2">
      <c r="B255" s="86"/>
      <c r="C255" s="86"/>
      <c r="D255" s="87"/>
      <c r="E255" s="88"/>
      <c r="F255" s="86"/>
      <c r="G255" s="86"/>
      <c r="H255" s="86"/>
      <c r="I255" s="86"/>
      <c r="J255" s="86"/>
      <c r="K255" s="86"/>
      <c r="L255" s="86"/>
      <c r="M255" s="86"/>
      <c r="N255" s="86"/>
      <c r="O255" s="86"/>
      <c r="P255" s="86"/>
      <c r="Q255" s="89"/>
      <c r="R255" s="138"/>
      <c r="S255" s="138"/>
      <c r="AR255" s="130" t="str">
        <f t="shared" si="27"/>
        <v/>
      </c>
      <c r="AS255" s="130" t="str">
        <f t="shared" si="28"/>
        <v/>
      </c>
      <c r="AT255" s="130" t="str">
        <f t="shared" si="29"/>
        <v/>
      </c>
      <c r="AU255" s="139" t="str">
        <f t="shared" si="26"/>
        <v/>
      </c>
      <c r="AV255" s="141" t="str">
        <f t="shared" si="30"/>
        <v/>
      </c>
      <c r="AW255" s="205"/>
    </row>
    <row r="256" spans="2:49" x14ac:dyDescent="0.2">
      <c r="B256" s="86"/>
      <c r="C256" s="86"/>
      <c r="D256" s="87"/>
      <c r="E256" s="88"/>
      <c r="F256" s="86"/>
      <c r="G256" s="86"/>
      <c r="H256" s="86"/>
      <c r="I256" s="86"/>
      <c r="J256" s="86"/>
      <c r="K256" s="86"/>
      <c r="L256" s="86"/>
      <c r="M256" s="86"/>
      <c r="N256" s="86"/>
      <c r="O256" s="86"/>
      <c r="P256" s="86"/>
      <c r="Q256" s="89"/>
      <c r="R256" s="138"/>
      <c r="S256" s="138"/>
      <c r="AR256" s="130" t="str">
        <f t="shared" si="27"/>
        <v/>
      </c>
      <c r="AS256" s="130" t="str">
        <f t="shared" si="28"/>
        <v/>
      </c>
      <c r="AT256" s="130" t="str">
        <f t="shared" si="29"/>
        <v/>
      </c>
      <c r="AU256" s="139" t="str">
        <f t="shared" si="26"/>
        <v/>
      </c>
      <c r="AV256" s="141" t="str">
        <f t="shared" si="30"/>
        <v/>
      </c>
      <c r="AW256" s="205"/>
    </row>
    <row r="257" spans="2:49" x14ac:dyDescent="0.2">
      <c r="B257" s="86"/>
      <c r="C257" s="86"/>
      <c r="D257" s="87"/>
      <c r="E257" s="88"/>
      <c r="F257" s="86"/>
      <c r="G257" s="86"/>
      <c r="H257" s="86"/>
      <c r="I257" s="86"/>
      <c r="J257" s="86"/>
      <c r="K257" s="86"/>
      <c r="L257" s="86"/>
      <c r="M257" s="86"/>
      <c r="N257" s="86"/>
      <c r="O257" s="86"/>
      <c r="P257" s="86"/>
      <c r="Q257" s="89"/>
      <c r="R257" s="138"/>
      <c r="S257" s="138"/>
      <c r="AR257" s="130" t="str">
        <f t="shared" si="27"/>
        <v/>
      </c>
      <c r="AS257" s="130" t="str">
        <f t="shared" si="28"/>
        <v/>
      </c>
      <c r="AT257" s="130" t="str">
        <f t="shared" si="29"/>
        <v/>
      </c>
      <c r="AU257" s="139" t="str">
        <f t="shared" si="26"/>
        <v/>
      </c>
      <c r="AV257" s="141" t="str">
        <f t="shared" si="30"/>
        <v/>
      </c>
      <c r="AW257" s="205"/>
    </row>
    <row r="258" spans="2:49" x14ac:dyDescent="0.2">
      <c r="B258" s="86"/>
      <c r="C258" s="86"/>
      <c r="D258" s="87"/>
      <c r="E258" s="88"/>
      <c r="F258" s="86"/>
      <c r="G258" s="86"/>
      <c r="H258" s="86"/>
      <c r="I258" s="86"/>
      <c r="J258" s="86"/>
      <c r="K258" s="86"/>
      <c r="L258" s="86"/>
      <c r="M258" s="86"/>
      <c r="N258" s="86"/>
      <c r="O258" s="86"/>
      <c r="P258" s="86"/>
      <c r="Q258" s="89"/>
      <c r="R258" s="138"/>
      <c r="S258" s="138"/>
      <c r="AR258" s="130" t="str">
        <f t="shared" si="27"/>
        <v/>
      </c>
      <c r="AS258" s="130" t="str">
        <f t="shared" si="28"/>
        <v/>
      </c>
      <c r="AT258" s="130" t="str">
        <f t="shared" si="29"/>
        <v/>
      </c>
      <c r="AU258" s="139" t="str">
        <f t="shared" si="26"/>
        <v/>
      </c>
      <c r="AV258" s="141" t="str">
        <f t="shared" si="30"/>
        <v/>
      </c>
      <c r="AW258" s="205"/>
    </row>
    <row r="259" spans="2:49" x14ac:dyDescent="0.2">
      <c r="B259" s="86"/>
      <c r="C259" s="86"/>
      <c r="D259" s="87"/>
      <c r="E259" s="88"/>
      <c r="F259" s="86"/>
      <c r="G259" s="86"/>
      <c r="H259" s="86"/>
      <c r="I259" s="86"/>
      <c r="J259" s="86"/>
      <c r="K259" s="86"/>
      <c r="L259" s="86"/>
      <c r="M259" s="86"/>
      <c r="N259" s="86"/>
      <c r="O259" s="86"/>
      <c r="P259" s="86"/>
      <c r="Q259" s="89"/>
      <c r="R259" s="138"/>
      <c r="S259" s="138"/>
      <c r="AR259" s="130" t="str">
        <f t="shared" si="27"/>
        <v/>
      </c>
      <c r="AS259" s="130" t="str">
        <f t="shared" si="28"/>
        <v/>
      </c>
      <c r="AT259" s="130" t="str">
        <f t="shared" si="29"/>
        <v/>
      </c>
      <c r="AU259" s="139" t="str">
        <f t="shared" si="26"/>
        <v/>
      </c>
      <c r="AV259" s="141" t="str">
        <f t="shared" si="30"/>
        <v/>
      </c>
      <c r="AW259" s="205"/>
    </row>
    <row r="260" spans="2:49" x14ac:dyDescent="0.2">
      <c r="B260" s="86"/>
      <c r="C260" s="86"/>
      <c r="D260" s="87"/>
      <c r="E260" s="88"/>
      <c r="F260" s="86"/>
      <c r="G260" s="86"/>
      <c r="H260" s="86"/>
      <c r="I260" s="86"/>
      <c r="J260" s="86"/>
      <c r="K260" s="86"/>
      <c r="L260" s="86"/>
      <c r="M260" s="86"/>
      <c r="N260" s="86"/>
      <c r="O260" s="86"/>
      <c r="P260" s="86"/>
      <c r="Q260" s="89"/>
      <c r="R260" s="138"/>
      <c r="S260" s="138"/>
      <c r="AR260" s="130" t="str">
        <f t="shared" si="27"/>
        <v/>
      </c>
      <c r="AS260" s="130" t="str">
        <f t="shared" si="28"/>
        <v/>
      </c>
      <c r="AT260" s="130" t="str">
        <f t="shared" si="29"/>
        <v/>
      </c>
      <c r="AU260" s="139" t="str">
        <f t="shared" si="26"/>
        <v/>
      </c>
      <c r="AV260" s="141" t="str">
        <f t="shared" si="30"/>
        <v/>
      </c>
      <c r="AW260" s="205"/>
    </row>
    <row r="261" spans="2:49" x14ac:dyDescent="0.2">
      <c r="B261" s="86"/>
      <c r="C261" s="86"/>
      <c r="D261" s="87"/>
      <c r="E261" s="88"/>
      <c r="F261" s="86"/>
      <c r="G261" s="86"/>
      <c r="H261" s="86"/>
      <c r="I261" s="86"/>
      <c r="J261" s="86"/>
      <c r="K261" s="86"/>
      <c r="L261" s="86"/>
      <c r="M261" s="86"/>
      <c r="N261" s="86"/>
      <c r="O261" s="86"/>
      <c r="P261" s="86"/>
      <c r="Q261" s="89"/>
      <c r="R261" s="138"/>
      <c r="S261" s="138"/>
      <c r="AR261" s="130" t="str">
        <f t="shared" si="27"/>
        <v/>
      </c>
      <c r="AS261" s="130" t="str">
        <f t="shared" si="28"/>
        <v/>
      </c>
      <c r="AT261" s="130" t="str">
        <f t="shared" si="29"/>
        <v/>
      </c>
      <c r="AU261" s="139" t="str">
        <f t="shared" si="26"/>
        <v/>
      </c>
      <c r="AV261" s="141" t="str">
        <f t="shared" si="30"/>
        <v/>
      </c>
      <c r="AW261" s="205"/>
    </row>
    <row r="262" spans="2:49" x14ac:dyDescent="0.2">
      <c r="B262" s="86"/>
      <c r="C262" s="86"/>
      <c r="D262" s="87"/>
      <c r="E262" s="88"/>
      <c r="F262" s="86"/>
      <c r="G262" s="86"/>
      <c r="H262" s="86"/>
      <c r="I262" s="86"/>
      <c r="J262" s="86"/>
      <c r="K262" s="86"/>
      <c r="L262" s="86"/>
      <c r="M262" s="86"/>
      <c r="N262" s="86"/>
      <c r="O262" s="86"/>
      <c r="P262" s="86"/>
      <c r="Q262" s="89"/>
      <c r="R262" s="138"/>
      <c r="S262" s="138"/>
      <c r="AR262" s="130" t="str">
        <f t="shared" si="27"/>
        <v/>
      </c>
      <c r="AS262" s="130" t="str">
        <f t="shared" si="28"/>
        <v/>
      </c>
      <c r="AT262" s="130" t="str">
        <f t="shared" si="29"/>
        <v/>
      </c>
      <c r="AU262" s="139" t="str">
        <f t="shared" si="26"/>
        <v/>
      </c>
      <c r="AV262" s="141" t="str">
        <f t="shared" si="30"/>
        <v/>
      </c>
      <c r="AW262" s="205"/>
    </row>
    <row r="263" spans="2:49" x14ac:dyDescent="0.2">
      <c r="B263" s="86"/>
      <c r="C263" s="86"/>
      <c r="D263" s="87"/>
      <c r="E263" s="88"/>
      <c r="F263" s="86"/>
      <c r="G263" s="86"/>
      <c r="H263" s="86"/>
      <c r="I263" s="86"/>
      <c r="J263" s="86"/>
      <c r="K263" s="86"/>
      <c r="L263" s="86"/>
      <c r="M263" s="86"/>
      <c r="N263" s="86"/>
      <c r="O263" s="86"/>
      <c r="P263" s="86"/>
      <c r="Q263" s="89"/>
      <c r="R263" s="138"/>
      <c r="S263" s="138"/>
      <c r="AR263" s="130" t="str">
        <f t="shared" si="27"/>
        <v/>
      </c>
      <c r="AS263" s="130" t="str">
        <f t="shared" si="28"/>
        <v/>
      </c>
      <c r="AT263" s="130" t="str">
        <f t="shared" si="29"/>
        <v/>
      </c>
      <c r="AU263" s="139" t="str">
        <f t="shared" si="26"/>
        <v/>
      </c>
      <c r="AV263" s="141" t="str">
        <f t="shared" si="30"/>
        <v/>
      </c>
      <c r="AW263" s="205"/>
    </row>
    <row r="264" spans="2:49" x14ac:dyDescent="0.2">
      <c r="B264" s="86"/>
      <c r="C264" s="86"/>
      <c r="D264" s="87"/>
      <c r="E264" s="88"/>
      <c r="F264" s="86"/>
      <c r="G264" s="86"/>
      <c r="H264" s="86"/>
      <c r="I264" s="86"/>
      <c r="J264" s="86"/>
      <c r="K264" s="86"/>
      <c r="L264" s="86"/>
      <c r="M264" s="86"/>
      <c r="N264" s="86"/>
      <c r="O264" s="86"/>
      <c r="P264" s="86"/>
      <c r="Q264" s="89"/>
      <c r="R264" s="138"/>
      <c r="S264" s="138"/>
      <c r="AR264" s="130" t="str">
        <f t="shared" si="27"/>
        <v/>
      </c>
      <c r="AS264" s="130" t="str">
        <f t="shared" si="28"/>
        <v/>
      </c>
      <c r="AT264" s="130" t="str">
        <f t="shared" si="29"/>
        <v/>
      </c>
      <c r="AU264" s="139" t="str">
        <f t="shared" si="26"/>
        <v/>
      </c>
      <c r="AV264" s="141" t="str">
        <f t="shared" si="30"/>
        <v/>
      </c>
      <c r="AW264" s="205"/>
    </row>
    <row r="265" spans="2:49" x14ac:dyDescent="0.2">
      <c r="B265" s="86"/>
      <c r="C265" s="86"/>
      <c r="D265" s="87"/>
      <c r="E265" s="88"/>
      <c r="F265" s="86"/>
      <c r="G265" s="86"/>
      <c r="H265" s="86"/>
      <c r="I265" s="86"/>
      <c r="J265" s="86"/>
      <c r="K265" s="86"/>
      <c r="L265" s="86"/>
      <c r="M265" s="86"/>
      <c r="N265" s="86"/>
      <c r="O265" s="86"/>
      <c r="P265" s="86"/>
      <c r="Q265" s="89"/>
      <c r="R265" s="138"/>
      <c r="S265" s="138"/>
      <c r="AR265" s="130" t="str">
        <f t="shared" si="27"/>
        <v/>
      </c>
      <c r="AS265" s="130" t="str">
        <f t="shared" si="28"/>
        <v/>
      </c>
      <c r="AT265" s="130" t="str">
        <f t="shared" si="29"/>
        <v/>
      </c>
      <c r="AU265" s="139" t="str">
        <f t="shared" si="26"/>
        <v/>
      </c>
      <c r="AV265" s="141" t="str">
        <f t="shared" si="30"/>
        <v/>
      </c>
      <c r="AW265" s="205"/>
    </row>
    <row r="266" spans="2:49" x14ac:dyDescent="0.2">
      <c r="B266" s="86"/>
      <c r="C266" s="86"/>
      <c r="D266" s="87"/>
      <c r="E266" s="88"/>
      <c r="F266" s="86"/>
      <c r="G266" s="86"/>
      <c r="H266" s="86"/>
      <c r="I266" s="86"/>
      <c r="J266" s="86"/>
      <c r="K266" s="86"/>
      <c r="L266" s="86"/>
      <c r="M266" s="86"/>
      <c r="N266" s="86"/>
      <c r="O266" s="86"/>
      <c r="P266" s="86"/>
      <c r="Q266" s="89"/>
      <c r="R266" s="138"/>
      <c r="S266" s="138"/>
      <c r="AR266" s="130" t="str">
        <f t="shared" si="27"/>
        <v/>
      </c>
      <c r="AS266" s="130" t="str">
        <f t="shared" si="28"/>
        <v/>
      </c>
      <c r="AT266" s="130" t="str">
        <f t="shared" si="29"/>
        <v/>
      </c>
      <c r="AU266" s="139" t="str">
        <f t="shared" si="26"/>
        <v/>
      </c>
      <c r="AV266" s="141" t="str">
        <f t="shared" si="30"/>
        <v/>
      </c>
      <c r="AW266" s="205"/>
    </row>
    <row r="267" spans="2:49" x14ac:dyDescent="0.2">
      <c r="B267" s="86"/>
      <c r="C267" s="86"/>
      <c r="D267" s="87"/>
      <c r="E267" s="88"/>
      <c r="F267" s="86"/>
      <c r="G267" s="86"/>
      <c r="H267" s="86"/>
      <c r="I267" s="86"/>
      <c r="J267" s="86"/>
      <c r="K267" s="86"/>
      <c r="L267" s="86"/>
      <c r="M267" s="86"/>
      <c r="N267" s="86"/>
      <c r="O267" s="86"/>
      <c r="P267" s="86"/>
      <c r="Q267" s="89"/>
      <c r="R267" s="138"/>
      <c r="S267" s="138"/>
      <c r="AR267" s="130" t="str">
        <f t="shared" si="27"/>
        <v/>
      </c>
      <c r="AS267" s="130" t="str">
        <f t="shared" si="28"/>
        <v/>
      </c>
      <c r="AT267" s="130" t="str">
        <f t="shared" si="29"/>
        <v/>
      </c>
      <c r="AU267" s="139" t="str">
        <f t="shared" si="26"/>
        <v/>
      </c>
      <c r="AV267" s="141" t="str">
        <f t="shared" si="30"/>
        <v/>
      </c>
      <c r="AW267" s="205"/>
    </row>
    <row r="268" spans="2:49" x14ac:dyDescent="0.2">
      <c r="B268" s="86"/>
      <c r="C268" s="86"/>
      <c r="D268" s="87"/>
      <c r="E268" s="88"/>
      <c r="F268" s="86"/>
      <c r="G268" s="86"/>
      <c r="H268" s="86"/>
      <c r="I268" s="86"/>
      <c r="J268" s="86"/>
      <c r="K268" s="86"/>
      <c r="L268" s="86"/>
      <c r="M268" s="86"/>
      <c r="N268" s="86"/>
      <c r="O268" s="86"/>
      <c r="P268" s="86"/>
      <c r="Q268" s="89"/>
      <c r="R268" s="138"/>
      <c r="S268" s="138"/>
      <c r="AR268" s="130" t="str">
        <f t="shared" si="27"/>
        <v/>
      </c>
      <c r="AS268" s="130" t="str">
        <f t="shared" si="28"/>
        <v/>
      </c>
      <c r="AT268" s="130" t="str">
        <f t="shared" si="29"/>
        <v/>
      </c>
      <c r="AU268" s="139" t="str">
        <f t="shared" si="26"/>
        <v/>
      </c>
      <c r="AV268" s="141" t="str">
        <f t="shared" si="30"/>
        <v/>
      </c>
      <c r="AW268" s="205"/>
    </row>
    <row r="269" spans="2:49" x14ac:dyDescent="0.2">
      <c r="B269" s="86"/>
      <c r="C269" s="86"/>
      <c r="D269" s="87"/>
      <c r="E269" s="88"/>
      <c r="F269" s="86"/>
      <c r="G269" s="86"/>
      <c r="H269" s="86"/>
      <c r="I269" s="86"/>
      <c r="J269" s="86"/>
      <c r="K269" s="86"/>
      <c r="L269" s="86"/>
      <c r="M269" s="86"/>
      <c r="N269" s="86"/>
      <c r="O269" s="86"/>
      <c r="P269" s="86"/>
      <c r="Q269" s="89"/>
      <c r="R269" s="138"/>
      <c r="S269" s="138"/>
      <c r="AR269" s="130" t="str">
        <f t="shared" si="27"/>
        <v/>
      </c>
      <c r="AS269" s="130" t="str">
        <f t="shared" si="28"/>
        <v/>
      </c>
      <c r="AT269" s="130" t="str">
        <f t="shared" si="29"/>
        <v/>
      </c>
      <c r="AU269" s="139" t="str">
        <f t="shared" si="26"/>
        <v/>
      </c>
      <c r="AV269" s="141" t="str">
        <f t="shared" si="30"/>
        <v/>
      </c>
      <c r="AW269" s="205"/>
    </row>
    <row r="270" spans="2:49" x14ac:dyDescent="0.2">
      <c r="B270" s="86"/>
      <c r="C270" s="86"/>
      <c r="D270" s="87"/>
      <c r="E270" s="88"/>
      <c r="F270" s="86"/>
      <c r="G270" s="86"/>
      <c r="H270" s="86"/>
      <c r="I270" s="86"/>
      <c r="J270" s="86"/>
      <c r="K270" s="86"/>
      <c r="L270" s="86"/>
      <c r="M270" s="86"/>
      <c r="N270" s="86"/>
      <c r="O270" s="86"/>
      <c r="P270" s="86"/>
      <c r="Q270" s="89"/>
      <c r="R270" s="138"/>
      <c r="S270" s="138"/>
      <c r="AR270" s="130" t="str">
        <f t="shared" si="27"/>
        <v/>
      </c>
      <c r="AS270" s="130" t="str">
        <f t="shared" si="28"/>
        <v/>
      </c>
      <c r="AT270" s="130" t="str">
        <f t="shared" si="29"/>
        <v/>
      </c>
      <c r="AU270" s="139" t="str">
        <f t="shared" si="26"/>
        <v/>
      </c>
      <c r="AV270" s="141" t="str">
        <f t="shared" si="30"/>
        <v/>
      </c>
      <c r="AW270" s="205"/>
    </row>
    <row r="271" spans="2:49" x14ac:dyDescent="0.2">
      <c r="B271" s="86"/>
      <c r="C271" s="86"/>
      <c r="D271" s="87"/>
      <c r="E271" s="88"/>
      <c r="F271" s="86"/>
      <c r="G271" s="86"/>
      <c r="H271" s="86"/>
      <c r="I271" s="86"/>
      <c r="J271" s="86"/>
      <c r="K271" s="86"/>
      <c r="L271" s="86"/>
      <c r="M271" s="86"/>
      <c r="N271" s="86"/>
      <c r="O271" s="86"/>
      <c r="P271" s="86"/>
      <c r="Q271" s="89"/>
      <c r="R271" s="138"/>
      <c r="S271" s="138"/>
      <c r="AR271" s="130" t="str">
        <f t="shared" si="27"/>
        <v/>
      </c>
      <c r="AS271" s="130" t="str">
        <f t="shared" si="28"/>
        <v/>
      </c>
      <c r="AT271" s="130" t="str">
        <f t="shared" si="29"/>
        <v/>
      </c>
      <c r="AU271" s="139" t="str">
        <f t="shared" si="26"/>
        <v/>
      </c>
      <c r="AV271" s="141" t="str">
        <f t="shared" si="30"/>
        <v/>
      </c>
      <c r="AW271" s="205"/>
    </row>
    <row r="272" spans="2:49" x14ac:dyDescent="0.2">
      <c r="B272" s="86"/>
      <c r="C272" s="86"/>
      <c r="D272" s="87"/>
      <c r="E272" s="88"/>
      <c r="F272" s="86"/>
      <c r="G272" s="86"/>
      <c r="H272" s="86"/>
      <c r="I272" s="86"/>
      <c r="J272" s="86"/>
      <c r="K272" s="86"/>
      <c r="L272" s="86"/>
      <c r="M272" s="86"/>
      <c r="N272" s="86"/>
      <c r="O272" s="86"/>
      <c r="P272" s="86"/>
      <c r="Q272" s="89"/>
      <c r="R272" s="138"/>
      <c r="S272" s="138"/>
      <c r="AR272" s="130" t="str">
        <f t="shared" si="27"/>
        <v/>
      </c>
      <c r="AS272" s="130" t="str">
        <f t="shared" si="28"/>
        <v/>
      </c>
      <c r="AT272" s="130" t="str">
        <f t="shared" si="29"/>
        <v/>
      </c>
      <c r="AU272" s="139" t="str">
        <f t="shared" si="26"/>
        <v/>
      </c>
      <c r="AV272" s="141" t="str">
        <f t="shared" si="30"/>
        <v/>
      </c>
      <c r="AW272" s="205"/>
    </row>
    <row r="273" spans="2:49" x14ac:dyDescent="0.2">
      <c r="B273" s="86"/>
      <c r="C273" s="86"/>
      <c r="D273" s="87"/>
      <c r="E273" s="88"/>
      <c r="F273" s="86"/>
      <c r="G273" s="86"/>
      <c r="H273" s="86"/>
      <c r="I273" s="86"/>
      <c r="J273" s="86"/>
      <c r="K273" s="86"/>
      <c r="L273" s="86"/>
      <c r="M273" s="86"/>
      <c r="N273" s="86"/>
      <c r="O273" s="86"/>
      <c r="P273" s="86"/>
      <c r="Q273" s="89"/>
      <c r="R273" s="138"/>
      <c r="S273" s="138"/>
      <c r="AR273" s="130" t="str">
        <f t="shared" si="27"/>
        <v/>
      </c>
      <c r="AS273" s="130" t="str">
        <f t="shared" si="28"/>
        <v/>
      </c>
      <c r="AT273" s="130" t="str">
        <f t="shared" si="29"/>
        <v/>
      </c>
      <c r="AU273" s="139" t="str">
        <f t="shared" si="26"/>
        <v/>
      </c>
      <c r="AV273" s="141" t="str">
        <f t="shared" si="30"/>
        <v/>
      </c>
      <c r="AW273" s="205"/>
    </row>
    <row r="274" spans="2:49" x14ac:dyDescent="0.2">
      <c r="B274" s="86"/>
      <c r="C274" s="86"/>
      <c r="D274" s="87"/>
      <c r="E274" s="88"/>
      <c r="F274" s="86"/>
      <c r="G274" s="86"/>
      <c r="H274" s="86"/>
      <c r="I274" s="86"/>
      <c r="J274" s="86"/>
      <c r="K274" s="86"/>
      <c r="L274" s="86"/>
      <c r="M274" s="86"/>
      <c r="N274" s="86"/>
      <c r="O274" s="86"/>
      <c r="P274" s="86"/>
      <c r="Q274" s="89"/>
      <c r="R274" s="138"/>
      <c r="S274" s="138"/>
      <c r="AR274" s="130" t="str">
        <f t="shared" si="27"/>
        <v/>
      </c>
      <c r="AS274" s="130" t="str">
        <f t="shared" si="28"/>
        <v/>
      </c>
      <c r="AT274" s="130" t="str">
        <f t="shared" si="29"/>
        <v/>
      </c>
      <c r="AU274" s="139" t="str">
        <f t="shared" si="26"/>
        <v/>
      </c>
      <c r="AV274" s="141" t="str">
        <f t="shared" si="30"/>
        <v/>
      </c>
      <c r="AW274" s="205"/>
    </row>
    <row r="275" spans="2:49" x14ac:dyDescent="0.2">
      <c r="B275" s="86"/>
      <c r="C275" s="86"/>
      <c r="D275" s="87"/>
      <c r="E275" s="88"/>
      <c r="F275" s="86"/>
      <c r="G275" s="86"/>
      <c r="H275" s="86"/>
      <c r="I275" s="86"/>
      <c r="J275" s="86"/>
      <c r="K275" s="86"/>
      <c r="L275" s="86"/>
      <c r="M275" s="86"/>
      <c r="N275" s="86"/>
      <c r="O275" s="86"/>
      <c r="P275" s="86"/>
      <c r="Q275" s="89"/>
      <c r="R275" s="138"/>
      <c r="S275" s="138"/>
      <c r="AR275" s="130" t="str">
        <f t="shared" si="27"/>
        <v/>
      </c>
      <c r="AS275" s="130" t="str">
        <f t="shared" si="28"/>
        <v/>
      </c>
      <c r="AT275" s="130" t="str">
        <f t="shared" si="29"/>
        <v/>
      </c>
      <c r="AU275" s="139" t="str">
        <f t="shared" si="26"/>
        <v/>
      </c>
      <c r="AV275" s="141" t="str">
        <f t="shared" si="30"/>
        <v/>
      </c>
      <c r="AW275" s="205"/>
    </row>
    <row r="276" spans="2:49" x14ac:dyDescent="0.2">
      <c r="B276" s="86"/>
      <c r="C276" s="86"/>
      <c r="D276" s="87"/>
      <c r="E276" s="88"/>
      <c r="F276" s="86"/>
      <c r="G276" s="86"/>
      <c r="H276" s="86"/>
      <c r="I276" s="86"/>
      <c r="J276" s="86"/>
      <c r="K276" s="86"/>
      <c r="L276" s="86"/>
      <c r="M276" s="86"/>
      <c r="N276" s="86"/>
      <c r="O276" s="86"/>
      <c r="P276" s="86"/>
      <c r="Q276" s="89"/>
      <c r="R276" s="138"/>
      <c r="S276" s="138"/>
      <c r="AR276" s="130" t="str">
        <f t="shared" si="27"/>
        <v/>
      </c>
      <c r="AS276" s="130" t="str">
        <f t="shared" si="28"/>
        <v/>
      </c>
      <c r="AT276" s="130" t="str">
        <f t="shared" si="29"/>
        <v/>
      </c>
      <c r="AU276" s="139" t="str">
        <f t="shared" si="26"/>
        <v/>
      </c>
      <c r="AV276" s="141" t="str">
        <f t="shared" si="30"/>
        <v/>
      </c>
      <c r="AW276" s="205"/>
    </row>
    <row r="277" spans="2:49" x14ac:dyDescent="0.2">
      <c r="B277" s="86"/>
      <c r="C277" s="86"/>
      <c r="D277" s="87"/>
      <c r="E277" s="88"/>
      <c r="F277" s="86"/>
      <c r="G277" s="86"/>
      <c r="H277" s="86"/>
      <c r="I277" s="86"/>
      <c r="J277" s="86"/>
      <c r="K277" s="86"/>
      <c r="L277" s="86"/>
      <c r="M277" s="86"/>
      <c r="N277" s="86"/>
      <c r="O277" s="86"/>
      <c r="P277" s="86"/>
      <c r="Q277" s="89"/>
      <c r="R277" s="138"/>
      <c r="S277" s="138"/>
      <c r="AR277" s="130" t="str">
        <f t="shared" si="27"/>
        <v/>
      </c>
      <c r="AS277" s="130" t="str">
        <f t="shared" si="28"/>
        <v/>
      </c>
      <c r="AT277" s="130" t="str">
        <f t="shared" si="29"/>
        <v/>
      </c>
      <c r="AU277" s="139" t="str">
        <f t="shared" si="26"/>
        <v/>
      </c>
      <c r="AV277" s="141" t="str">
        <f t="shared" si="30"/>
        <v/>
      </c>
      <c r="AW277" s="205"/>
    </row>
    <row r="278" spans="2:49" x14ac:dyDescent="0.2">
      <c r="B278" s="86"/>
      <c r="C278" s="86"/>
      <c r="D278" s="87"/>
      <c r="E278" s="88"/>
      <c r="F278" s="86"/>
      <c r="G278" s="86"/>
      <c r="H278" s="86"/>
      <c r="I278" s="86"/>
      <c r="J278" s="86"/>
      <c r="K278" s="86"/>
      <c r="L278" s="86"/>
      <c r="M278" s="86"/>
      <c r="N278" s="86"/>
      <c r="O278" s="86"/>
      <c r="P278" s="86"/>
      <c r="Q278" s="89"/>
      <c r="R278" s="138"/>
      <c r="S278" s="138"/>
      <c r="AR278" s="130" t="str">
        <f t="shared" si="27"/>
        <v/>
      </c>
      <c r="AS278" s="130" t="str">
        <f t="shared" si="28"/>
        <v/>
      </c>
      <c r="AT278" s="130" t="str">
        <f t="shared" si="29"/>
        <v/>
      </c>
      <c r="AU278" s="139" t="str">
        <f t="shared" si="26"/>
        <v/>
      </c>
      <c r="AV278" s="141" t="str">
        <f t="shared" si="30"/>
        <v/>
      </c>
      <c r="AW278" s="205"/>
    </row>
    <row r="279" spans="2:49" x14ac:dyDescent="0.2">
      <c r="B279" s="86"/>
      <c r="C279" s="86"/>
      <c r="D279" s="87"/>
      <c r="E279" s="88"/>
      <c r="F279" s="86"/>
      <c r="G279" s="86"/>
      <c r="H279" s="86"/>
      <c r="I279" s="86"/>
      <c r="J279" s="86"/>
      <c r="K279" s="86"/>
      <c r="L279" s="86"/>
      <c r="M279" s="86"/>
      <c r="N279" s="86"/>
      <c r="O279" s="86"/>
      <c r="P279" s="86"/>
      <c r="Q279" s="89"/>
      <c r="R279" s="138"/>
      <c r="S279" s="138"/>
      <c r="AR279" s="130" t="str">
        <f t="shared" si="27"/>
        <v/>
      </c>
      <c r="AS279" s="130" t="str">
        <f t="shared" si="28"/>
        <v/>
      </c>
      <c r="AT279" s="130" t="str">
        <f t="shared" si="29"/>
        <v/>
      </c>
      <c r="AU279" s="139" t="str">
        <f t="shared" si="26"/>
        <v/>
      </c>
      <c r="AV279" s="141" t="str">
        <f t="shared" si="30"/>
        <v/>
      </c>
      <c r="AW279" s="205"/>
    </row>
    <row r="280" spans="2:49" x14ac:dyDescent="0.2">
      <c r="B280" s="86"/>
      <c r="C280" s="86"/>
      <c r="D280" s="87"/>
      <c r="E280" s="88"/>
      <c r="F280" s="86"/>
      <c r="G280" s="86"/>
      <c r="H280" s="86"/>
      <c r="I280" s="86"/>
      <c r="J280" s="86"/>
      <c r="K280" s="86"/>
      <c r="L280" s="86"/>
      <c r="M280" s="86"/>
      <c r="N280" s="86"/>
      <c r="O280" s="86"/>
      <c r="P280" s="86"/>
      <c r="Q280" s="89"/>
      <c r="R280" s="138"/>
      <c r="S280" s="138"/>
      <c r="AR280" s="130" t="str">
        <f t="shared" si="27"/>
        <v/>
      </c>
      <c r="AS280" s="130" t="str">
        <f t="shared" si="28"/>
        <v/>
      </c>
      <c r="AT280" s="130" t="str">
        <f t="shared" si="29"/>
        <v/>
      </c>
      <c r="AU280" s="139" t="str">
        <f t="shared" si="26"/>
        <v/>
      </c>
      <c r="AV280" s="141" t="str">
        <f t="shared" si="30"/>
        <v/>
      </c>
      <c r="AW280" s="205"/>
    </row>
    <row r="281" spans="2:49" x14ac:dyDescent="0.2">
      <c r="B281" s="86"/>
      <c r="C281" s="86"/>
      <c r="D281" s="87"/>
      <c r="E281" s="88"/>
      <c r="F281" s="86"/>
      <c r="G281" s="86"/>
      <c r="H281" s="86"/>
      <c r="I281" s="86"/>
      <c r="J281" s="86"/>
      <c r="K281" s="86"/>
      <c r="L281" s="86"/>
      <c r="M281" s="86"/>
      <c r="N281" s="86"/>
      <c r="O281" s="86"/>
      <c r="P281" s="86"/>
      <c r="Q281" s="89"/>
      <c r="R281" s="138"/>
      <c r="S281" s="138"/>
      <c r="AR281" s="130" t="str">
        <f t="shared" si="27"/>
        <v/>
      </c>
      <c r="AS281" s="130" t="str">
        <f t="shared" si="28"/>
        <v/>
      </c>
      <c r="AT281" s="130" t="str">
        <f t="shared" si="29"/>
        <v/>
      </c>
      <c r="AU281" s="139" t="str">
        <f t="shared" si="26"/>
        <v/>
      </c>
      <c r="AV281" s="141" t="str">
        <f t="shared" si="30"/>
        <v/>
      </c>
      <c r="AW281" s="205"/>
    </row>
    <row r="282" spans="2:49" x14ac:dyDescent="0.2">
      <c r="B282" s="86"/>
      <c r="C282" s="86"/>
      <c r="D282" s="87"/>
      <c r="E282" s="88"/>
      <c r="F282" s="86"/>
      <c r="G282" s="86"/>
      <c r="H282" s="86"/>
      <c r="I282" s="86"/>
      <c r="J282" s="86"/>
      <c r="K282" s="86"/>
      <c r="L282" s="86"/>
      <c r="M282" s="86"/>
      <c r="N282" s="86"/>
      <c r="O282" s="86"/>
      <c r="P282" s="86"/>
      <c r="Q282" s="89"/>
      <c r="R282" s="138"/>
      <c r="S282" s="138"/>
      <c r="AR282" s="130" t="str">
        <f t="shared" si="27"/>
        <v/>
      </c>
      <c r="AS282" s="130" t="str">
        <f t="shared" si="28"/>
        <v/>
      </c>
      <c r="AT282" s="130" t="str">
        <f t="shared" si="29"/>
        <v/>
      </c>
      <c r="AU282" s="139" t="str">
        <f t="shared" ref="AU282:AU345" si="31">IF(ISBLANK(Q282)=TRUE,"",IF(AND(Q282=0,$O$22=0),"",IF(AND(Q282=0,$O$22&gt;0),$O$22,Q282)))</f>
        <v/>
      </c>
      <c r="AV282" s="141" t="str">
        <f t="shared" si="30"/>
        <v/>
      </c>
      <c r="AW282" s="205"/>
    </row>
    <row r="283" spans="2:49" x14ac:dyDescent="0.2">
      <c r="B283" s="86"/>
      <c r="C283" s="86"/>
      <c r="D283" s="87"/>
      <c r="E283" s="88"/>
      <c r="F283" s="86"/>
      <c r="G283" s="86"/>
      <c r="H283" s="86"/>
      <c r="I283" s="86"/>
      <c r="J283" s="86"/>
      <c r="K283" s="86"/>
      <c r="L283" s="86"/>
      <c r="M283" s="86"/>
      <c r="N283" s="86"/>
      <c r="O283" s="86"/>
      <c r="P283" s="86"/>
      <c r="Q283" s="89"/>
      <c r="R283" s="138"/>
      <c r="S283" s="138"/>
      <c r="AR283" s="130" t="str">
        <f t="shared" ref="AR283:AR346" si="32">IF(D283="","",WEEKDAY(D283,"2"))</f>
        <v/>
      </c>
      <c r="AS283" s="130" t="str">
        <f t="shared" ref="AS283:AS346" si="33">IF(E283="","",HOUR(E283))</f>
        <v/>
      </c>
      <c r="AT283" s="130" t="str">
        <f t="shared" ref="AT283:AT346" si="34">IF(B283="","",LEN(B283))</f>
        <v/>
      </c>
      <c r="AU283" s="139" t="str">
        <f t="shared" si="31"/>
        <v/>
      </c>
      <c r="AV283" s="141" t="str">
        <f t="shared" ref="AV283:AV346" si="35">IF(ISBLANK(Q283),"",F283/AU283*100)</f>
        <v/>
      </c>
      <c r="AW283" s="205"/>
    </row>
    <row r="284" spans="2:49" x14ac:dyDescent="0.2">
      <c r="B284" s="86"/>
      <c r="C284" s="86"/>
      <c r="D284" s="87"/>
      <c r="E284" s="88"/>
      <c r="F284" s="86"/>
      <c r="G284" s="86"/>
      <c r="H284" s="86"/>
      <c r="I284" s="86"/>
      <c r="J284" s="86"/>
      <c r="K284" s="86"/>
      <c r="L284" s="86"/>
      <c r="M284" s="86"/>
      <c r="N284" s="86"/>
      <c r="O284" s="86"/>
      <c r="P284" s="86"/>
      <c r="Q284" s="89"/>
      <c r="R284" s="138"/>
      <c r="S284" s="138"/>
      <c r="AR284" s="130" t="str">
        <f t="shared" si="32"/>
        <v/>
      </c>
      <c r="AS284" s="130" t="str">
        <f t="shared" si="33"/>
        <v/>
      </c>
      <c r="AT284" s="130" t="str">
        <f t="shared" si="34"/>
        <v/>
      </c>
      <c r="AU284" s="139" t="str">
        <f t="shared" si="31"/>
        <v/>
      </c>
      <c r="AV284" s="141" t="str">
        <f t="shared" si="35"/>
        <v/>
      </c>
      <c r="AW284" s="205"/>
    </row>
    <row r="285" spans="2:49" x14ac:dyDescent="0.2">
      <c r="B285" s="86"/>
      <c r="C285" s="86"/>
      <c r="D285" s="87"/>
      <c r="E285" s="88"/>
      <c r="F285" s="86"/>
      <c r="G285" s="86"/>
      <c r="H285" s="86"/>
      <c r="I285" s="86"/>
      <c r="J285" s="86"/>
      <c r="K285" s="86"/>
      <c r="L285" s="86"/>
      <c r="M285" s="86"/>
      <c r="N285" s="86"/>
      <c r="O285" s="86"/>
      <c r="P285" s="86"/>
      <c r="Q285" s="89"/>
      <c r="R285" s="138"/>
      <c r="S285" s="138"/>
      <c r="AR285" s="130" t="str">
        <f t="shared" si="32"/>
        <v/>
      </c>
      <c r="AS285" s="130" t="str">
        <f t="shared" si="33"/>
        <v/>
      </c>
      <c r="AT285" s="130" t="str">
        <f t="shared" si="34"/>
        <v/>
      </c>
      <c r="AU285" s="139" t="str">
        <f t="shared" si="31"/>
        <v/>
      </c>
      <c r="AV285" s="141" t="str">
        <f t="shared" si="35"/>
        <v/>
      </c>
      <c r="AW285" s="205"/>
    </row>
    <row r="286" spans="2:49" x14ac:dyDescent="0.2">
      <c r="B286" s="86"/>
      <c r="C286" s="86"/>
      <c r="D286" s="87"/>
      <c r="E286" s="88"/>
      <c r="F286" s="86"/>
      <c r="G286" s="86"/>
      <c r="H286" s="86"/>
      <c r="I286" s="86"/>
      <c r="J286" s="86"/>
      <c r="K286" s="86"/>
      <c r="L286" s="86"/>
      <c r="M286" s="86"/>
      <c r="N286" s="86"/>
      <c r="O286" s="86"/>
      <c r="P286" s="86"/>
      <c r="Q286" s="89"/>
      <c r="R286" s="138"/>
      <c r="S286" s="138"/>
      <c r="AR286" s="130" t="str">
        <f t="shared" si="32"/>
        <v/>
      </c>
      <c r="AS286" s="130" t="str">
        <f t="shared" si="33"/>
        <v/>
      </c>
      <c r="AT286" s="130" t="str">
        <f t="shared" si="34"/>
        <v/>
      </c>
      <c r="AU286" s="139" t="str">
        <f t="shared" si="31"/>
        <v/>
      </c>
      <c r="AV286" s="141" t="str">
        <f t="shared" si="35"/>
        <v/>
      </c>
      <c r="AW286" s="205"/>
    </row>
    <row r="287" spans="2:49" x14ac:dyDescent="0.2">
      <c r="B287" s="86"/>
      <c r="C287" s="86"/>
      <c r="D287" s="87"/>
      <c r="E287" s="88"/>
      <c r="F287" s="86"/>
      <c r="G287" s="86"/>
      <c r="H287" s="86"/>
      <c r="I287" s="86"/>
      <c r="J287" s="86"/>
      <c r="K287" s="86"/>
      <c r="L287" s="86"/>
      <c r="M287" s="86"/>
      <c r="N287" s="86"/>
      <c r="O287" s="86"/>
      <c r="P287" s="86"/>
      <c r="Q287" s="89"/>
      <c r="R287" s="138"/>
      <c r="S287" s="138"/>
      <c r="AR287" s="130" t="str">
        <f t="shared" si="32"/>
        <v/>
      </c>
      <c r="AS287" s="130" t="str">
        <f t="shared" si="33"/>
        <v/>
      </c>
      <c r="AT287" s="130" t="str">
        <f t="shared" si="34"/>
        <v/>
      </c>
      <c r="AU287" s="139" t="str">
        <f t="shared" si="31"/>
        <v/>
      </c>
      <c r="AV287" s="141" t="str">
        <f t="shared" si="35"/>
        <v/>
      </c>
      <c r="AW287" s="205"/>
    </row>
    <row r="288" spans="2:49" x14ac:dyDescent="0.2">
      <c r="B288" s="86"/>
      <c r="C288" s="86"/>
      <c r="D288" s="87"/>
      <c r="E288" s="88"/>
      <c r="F288" s="86"/>
      <c r="G288" s="86"/>
      <c r="H288" s="86"/>
      <c r="I288" s="86"/>
      <c r="J288" s="86"/>
      <c r="K288" s="86"/>
      <c r="L288" s="86"/>
      <c r="M288" s="86"/>
      <c r="N288" s="86"/>
      <c r="O288" s="86"/>
      <c r="P288" s="86"/>
      <c r="Q288" s="89"/>
      <c r="R288" s="138"/>
      <c r="S288" s="138"/>
      <c r="AR288" s="130" t="str">
        <f t="shared" si="32"/>
        <v/>
      </c>
      <c r="AS288" s="130" t="str">
        <f t="shared" si="33"/>
        <v/>
      </c>
      <c r="AT288" s="130" t="str">
        <f t="shared" si="34"/>
        <v/>
      </c>
      <c r="AU288" s="139" t="str">
        <f t="shared" si="31"/>
        <v/>
      </c>
      <c r="AV288" s="141" t="str">
        <f t="shared" si="35"/>
        <v/>
      </c>
      <c r="AW288" s="205"/>
    </row>
    <row r="289" spans="2:49" x14ac:dyDescent="0.2">
      <c r="B289" s="86"/>
      <c r="C289" s="86"/>
      <c r="D289" s="87"/>
      <c r="E289" s="88"/>
      <c r="F289" s="86"/>
      <c r="G289" s="86"/>
      <c r="H289" s="86"/>
      <c r="I289" s="86"/>
      <c r="J289" s="86"/>
      <c r="K289" s="86"/>
      <c r="L289" s="86"/>
      <c r="M289" s="86"/>
      <c r="N289" s="86"/>
      <c r="O289" s="86"/>
      <c r="P289" s="86"/>
      <c r="Q289" s="89"/>
      <c r="R289" s="138"/>
      <c r="S289" s="138"/>
      <c r="AR289" s="130" t="str">
        <f t="shared" si="32"/>
        <v/>
      </c>
      <c r="AS289" s="130" t="str">
        <f t="shared" si="33"/>
        <v/>
      </c>
      <c r="AT289" s="130" t="str">
        <f t="shared" si="34"/>
        <v/>
      </c>
      <c r="AU289" s="139" t="str">
        <f t="shared" si="31"/>
        <v/>
      </c>
      <c r="AV289" s="141" t="str">
        <f t="shared" si="35"/>
        <v/>
      </c>
      <c r="AW289" s="205"/>
    </row>
    <row r="290" spans="2:49" x14ac:dyDescent="0.2">
      <c r="B290" s="86"/>
      <c r="C290" s="86"/>
      <c r="D290" s="87"/>
      <c r="E290" s="88"/>
      <c r="F290" s="86"/>
      <c r="G290" s="86"/>
      <c r="H290" s="86"/>
      <c r="I290" s="86"/>
      <c r="J290" s="86"/>
      <c r="K290" s="86"/>
      <c r="L290" s="86"/>
      <c r="M290" s="86"/>
      <c r="N290" s="86"/>
      <c r="O290" s="86"/>
      <c r="P290" s="86"/>
      <c r="Q290" s="89"/>
      <c r="R290" s="138"/>
      <c r="S290" s="138"/>
      <c r="AR290" s="130" t="str">
        <f t="shared" si="32"/>
        <v/>
      </c>
      <c r="AS290" s="130" t="str">
        <f t="shared" si="33"/>
        <v/>
      </c>
      <c r="AT290" s="130" t="str">
        <f t="shared" si="34"/>
        <v/>
      </c>
      <c r="AU290" s="139" t="str">
        <f t="shared" si="31"/>
        <v/>
      </c>
      <c r="AV290" s="141" t="str">
        <f t="shared" si="35"/>
        <v/>
      </c>
      <c r="AW290" s="205"/>
    </row>
    <row r="291" spans="2:49" x14ac:dyDescent="0.2">
      <c r="B291" s="86"/>
      <c r="C291" s="86"/>
      <c r="D291" s="87"/>
      <c r="E291" s="88"/>
      <c r="F291" s="86"/>
      <c r="G291" s="86"/>
      <c r="H291" s="86"/>
      <c r="I291" s="86"/>
      <c r="J291" s="86"/>
      <c r="K291" s="86"/>
      <c r="L291" s="86"/>
      <c r="M291" s="86"/>
      <c r="N291" s="86"/>
      <c r="O291" s="86"/>
      <c r="P291" s="86"/>
      <c r="Q291" s="89"/>
      <c r="R291" s="138"/>
      <c r="S291" s="138"/>
      <c r="AR291" s="130" t="str">
        <f t="shared" si="32"/>
        <v/>
      </c>
      <c r="AS291" s="130" t="str">
        <f t="shared" si="33"/>
        <v/>
      </c>
      <c r="AT291" s="130" t="str">
        <f t="shared" si="34"/>
        <v/>
      </c>
      <c r="AU291" s="139" t="str">
        <f t="shared" si="31"/>
        <v/>
      </c>
      <c r="AV291" s="141" t="str">
        <f t="shared" si="35"/>
        <v/>
      </c>
      <c r="AW291" s="205"/>
    </row>
    <row r="292" spans="2:49" x14ac:dyDescent="0.2">
      <c r="B292" s="86"/>
      <c r="C292" s="86"/>
      <c r="D292" s="87"/>
      <c r="E292" s="88"/>
      <c r="F292" s="86"/>
      <c r="G292" s="86"/>
      <c r="H292" s="86"/>
      <c r="I292" s="86"/>
      <c r="J292" s="86"/>
      <c r="K292" s="86"/>
      <c r="L292" s="86"/>
      <c r="M292" s="86"/>
      <c r="N292" s="86"/>
      <c r="O292" s="86"/>
      <c r="P292" s="86"/>
      <c r="Q292" s="89"/>
      <c r="R292" s="138"/>
      <c r="S292" s="138"/>
      <c r="AR292" s="130" t="str">
        <f t="shared" si="32"/>
        <v/>
      </c>
      <c r="AS292" s="130" t="str">
        <f t="shared" si="33"/>
        <v/>
      </c>
      <c r="AT292" s="130" t="str">
        <f t="shared" si="34"/>
        <v/>
      </c>
      <c r="AU292" s="139" t="str">
        <f t="shared" si="31"/>
        <v/>
      </c>
      <c r="AV292" s="141" t="str">
        <f t="shared" si="35"/>
        <v/>
      </c>
      <c r="AW292" s="205"/>
    </row>
    <row r="293" spans="2:49" x14ac:dyDescent="0.2">
      <c r="B293" s="86"/>
      <c r="C293" s="86"/>
      <c r="D293" s="87"/>
      <c r="E293" s="88"/>
      <c r="F293" s="86"/>
      <c r="G293" s="86"/>
      <c r="H293" s="86"/>
      <c r="I293" s="86"/>
      <c r="J293" s="86"/>
      <c r="K293" s="86"/>
      <c r="L293" s="86"/>
      <c r="M293" s="86"/>
      <c r="N293" s="86"/>
      <c r="O293" s="86"/>
      <c r="P293" s="86"/>
      <c r="Q293" s="89"/>
      <c r="R293" s="138"/>
      <c r="S293" s="138"/>
      <c r="AR293" s="130" t="str">
        <f t="shared" si="32"/>
        <v/>
      </c>
      <c r="AS293" s="130" t="str">
        <f t="shared" si="33"/>
        <v/>
      </c>
      <c r="AT293" s="130" t="str">
        <f t="shared" si="34"/>
        <v/>
      </c>
      <c r="AU293" s="139" t="str">
        <f t="shared" si="31"/>
        <v/>
      </c>
      <c r="AV293" s="141" t="str">
        <f t="shared" si="35"/>
        <v/>
      </c>
      <c r="AW293" s="205"/>
    </row>
    <row r="294" spans="2:49" x14ac:dyDescent="0.2">
      <c r="B294" s="86"/>
      <c r="C294" s="86"/>
      <c r="D294" s="87"/>
      <c r="E294" s="88"/>
      <c r="F294" s="86"/>
      <c r="G294" s="86"/>
      <c r="H294" s="86"/>
      <c r="I294" s="86"/>
      <c r="J294" s="86"/>
      <c r="K294" s="86"/>
      <c r="L294" s="86"/>
      <c r="M294" s="86"/>
      <c r="N294" s="86"/>
      <c r="O294" s="86"/>
      <c r="P294" s="86"/>
      <c r="Q294" s="89"/>
      <c r="R294" s="138"/>
      <c r="S294" s="138"/>
      <c r="AR294" s="130" t="str">
        <f t="shared" si="32"/>
        <v/>
      </c>
      <c r="AS294" s="130" t="str">
        <f t="shared" si="33"/>
        <v/>
      </c>
      <c r="AT294" s="130" t="str">
        <f t="shared" si="34"/>
        <v/>
      </c>
      <c r="AU294" s="139" t="str">
        <f t="shared" si="31"/>
        <v/>
      </c>
      <c r="AV294" s="141" t="str">
        <f t="shared" si="35"/>
        <v/>
      </c>
      <c r="AW294" s="205"/>
    </row>
    <row r="295" spans="2:49" x14ac:dyDescent="0.2">
      <c r="B295" s="86"/>
      <c r="C295" s="86"/>
      <c r="D295" s="87"/>
      <c r="E295" s="88"/>
      <c r="F295" s="86"/>
      <c r="G295" s="86"/>
      <c r="H295" s="86"/>
      <c r="I295" s="86"/>
      <c r="J295" s="86"/>
      <c r="K295" s="86"/>
      <c r="L295" s="86"/>
      <c r="M295" s="86"/>
      <c r="N295" s="86"/>
      <c r="O295" s="86"/>
      <c r="P295" s="86"/>
      <c r="Q295" s="89"/>
      <c r="R295" s="138"/>
      <c r="S295" s="138"/>
      <c r="AR295" s="130" t="str">
        <f t="shared" si="32"/>
        <v/>
      </c>
      <c r="AS295" s="130" t="str">
        <f t="shared" si="33"/>
        <v/>
      </c>
      <c r="AT295" s="130" t="str">
        <f t="shared" si="34"/>
        <v/>
      </c>
      <c r="AU295" s="139" t="str">
        <f t="shared" si="31"/>
        <v/>
      </c>
      <c r="AV295" s="141" t="str">
        <f t="shared" si="35"/>
        <v/>
      </c>
      <c r="AW295" s="205"/>
    </row>
    <row r="296" spans="2:49" x14ac:dyDescent="0.2">
      <c r="B296" s="86"/>
      <c r="C296" s="86"/>
      <c r="D296" s="87"/>
      <c r="E296" s="88"/>
      <c r="F296" s="86"/>
      <c r="G296" s="86"/>
      <c r="H296" s="86"/>
      <c r="I296" s="86"/>
      <c r="J296" s="86"/>
      <c r="K296" s="86"/>
      <c r="L296" s="86"/>
      <c r="M296" s="86"/>
      <c r="N296" s="86"/>
      <c r="O296" s="86"/>
      <c r="P296" s="86"/>
      <c r="Q296" s="89"/>
      <c r="R296" s="138"/>
      <c r="S296" s="138"/>
      <c r="AR296" s="130" t="str">
        <f t="shared" si="32"/>
        <v/>
      </c>
      <c r="AS296" s="130" t="str">
        <f t="shared" si="33"/>
        <v/>
      </c>
      <c r="AT296" s="130" t="str">
        <f t="shared" si="34"/>
        <v/>
      </c>
      <c r="AU296" s="139" t="str">
        <f t="shared" si="31"/>
        <v/>
      </c>
      <c r="AV296" s="141" t="str">
        <f t="shared" si="35"/>
        <v/>
      </c>
      <c r="AW296" s="205"/>
    </row>
    <row r="297" spans="2:49" x14ac:dyDescent="0.2">
      <c r="B297" s="86"/>
      <c r="C297" s="86"/>
      <c r="D297" s="87"/>
      <c r="E297" s="88"/>
      <c r="F297" s="86"/>
      <c r="G297" s="86"/>
      <c r="H297" s="86"/>
      <c r="I297" s="86"/>
      <c r="J297" s="86"/>
      <c r="K297" s="86"/>
      <c r="L297" s="86"/>
      <c r="M297" s="86"/>
      <c r="N297" s="86"/>
      <c r="O297" s="86"/>
      <c r="P297" s="86"/>
      <c r="Q297" s="89"/>
      <c r="R297" s="138"/>
      <c r="S297" s="138"/>
      <c r="AR297" s="130" t="str">
        <f t="shared" si="32"/>
        <v/>
      </c>
      <c r="AS297" s="130" t="str">
        <f t="shared" si="33"/>
        <v/>
      </c>
      <c r="AT297" s="130" t="str">
        <f t="shared" si="34"/>
        <v/>
      </c>
      <c r="AU297" s="139" t="str">
        <f t="shared" si="31"/>
        <v/>
      </c>
      <c r="AV297" s="141" t="str">
        <f t="shared" si="35"/>
        <v/>
      </c>
      <c r="AW297" s="205"/>
    </row>
    <row r="298" spans="2:49" x14ac:dyDescent="0.2">
      <c r="B298" s="86"/>
      <c r="C298" s="86"/>
      <c r="D298" s="87"/>
      <c r="E298" s="88"/>
      <c r="F298" s="86"/>
      <c r="G298" s="86"/>
      <c r="H298" s="86"/>
      <c r="I298" s="86"/>
      <c r="J298" s="86"/>
      <c r="K298" s="86"/>
      <c r="L298" s="86"/>
      <c r="M298" s="86"/>
      <c r="N298" s="86"/>
      <c r="O298" s="86"/>
      <c r="P298" s="86"/>
      <c r="Q298" s="89"/>
      <c r="R298" s="138"/>
      <c r="S298" s="138"/>
      <c r="AR298" s="130" t="str">
        <f t="shared" si="32"/>
        <v/>
      </c>
      <c r="AS298" s="130" t="str">
        <f t="shared" si="33"/>
        <v/>
      </c>
      <c r="AT298" s="130" t="str">
        <f t="shared" si="34"/>
        <v/>
      </c>
      <c r="AU298" s="139" t="str">
        <f t="shared" si="31"/>
        <v/>
      </c>
      <c r="AV298" s="141" t="str">
        <f t="shared" si="35"/>
        <v/>
      </c>
      <c r="AW298" s="205"/>
    </row>
    <row r="299" spans="2:49" x14ac:dyDescent="0.2">
      <c r="B299" s="86"/>
      <c r="C299" s="86"/>
      <c r="D299" s="87"/>
      <c r="E299" s="88"/>
      <c r="F299" s="86"/>
      <c r="G299" s="86"/>
      <c r="H299" s="86"/>
      <c r="I299" s="86"/>
      <c r="J299" s="86"/>
      <c r="K299" s="86"/>
      <c r="L299" s="86"/>
      <c r="M299" s="86"/>
      <c r="N299" s="86"/>
      <c r="O299" s="86"/>
      <c r="P299" s="86"/>
      <c r="Q299" s="89"/>
      <c r="R299" s="138"/>
      <c r="S299" s="138"/>
      <c r="AR299" s="130" t="str">
        <f t="shared" si="32"/>
        <v/>
      </c>
      <c r="AS299" s="130" t="str">
        <f t="shared" si="33"/>
        <v/>
      </c>
      <c r="AT299" s="130" t="str">
        <f t="shared" si="34"/>
        <v/>
      </c>
      <c r="AU299" s="139" t="str">
        <f t="shared" si="31"/>
        <v/>
      </c>
      <c r="AV299" s="141" t="str">
        <f t="shared" si="35"/>
        <v/>
      </c>
      <c r="AW299" s="205"/>
    </row>
    <row r="300" spans="2:49" x14ac:dyDescent="0.2">
      <c r="B300" s="86"/>
      <c r="C300" s="86"/>
      <c r="D300" s="87"/>
      <c r="E300" s="88"/>
      <c r="F300" s="86"/>
      <c r="G300" s="86"/>
      <c r="H300" s="86"/>
      <c r="I300" s="86"/>
      <c r="J300" s="86"/>
      <c r="K300" s="86"/>
      <c r="L300" s="86"/>
      <c r="M300" s="86"/>
      <c r="N300" s="86"/>
      <c r="O300" s="86"/>
      <c r="P300" s="86"/>
      <c r="Q300" s="89"/>
      <c r="R300" s="138"/>
      <c r="S300" s="138"/>
      <c r="AR300" s="130" t="str">
        <f t="shared" si="32"/>
        <v/>
      </c>
      <c r="AS300" s="130" t="str">
        <f t="shared" si="33"/>
        <v/>
      </c>
      <c r="AT300" s="130" t="str">
        <f t="shared" si="34"/>
        <v/>
      </c>
      <c r="AU300" s="139" t="str">
        <f t="shared" si="31"/>
        <v/>
      </c>
      <c r="AV300" s="141" t="str">
        <f t="shared" si="35"/>
        <v/>
      </c>
      <c r="AW300" s="205"/>
    </row>
    <row r="301" spans="2:49" x14ac:dyDescent="0.2">
      <c r="B301" s="86"/>
      <c r="C301" s="86"/>
      <c r="D301" s="87"/>
      <c r="E301" s="88"/>
      <c r="F301" s="86"/>
      <c r="G301" s="86"/>
      <c r="H301" s="86"/>
      <c r="I301" s="86"/>
      <c r="J301" s="86"/>
      <c r="K301" s="86"/>
      <c r="L301" s="86"/>
      <c r="M301" s="86"/>
      <c r="N301" s="86"/>
      <c r="O301" s="86"/>
      <c r="P301" s="86"/>
      <c r="Q301" s="89"/>
      <c r="R301" s="138"/>
      <c r="S301" s="138"/>
      <c r="AR301" s="130" t="str">
        <f t="shared" si="32"/>
        <v/>
      </c>
      <c r="AS301" s="130" t="str">
        <f t="shared" si="33"/>
        <v/>
      </c>
      <c r="AT301" s="130" t="str">
        <f t="shared" si="34"/>
        <v/>
      </c>
      <c r="AU301" s="139" t="str">
        <f t="shared" si="31"/>
        <v/>
      </c>
      <c r="AV301" s="141" t="str">
        <f t="shared" si="35"/>
        <v/>
      </c>
      <c r="AW301" s="205"/>
    </row>
    <row r="302" spans="2:49" x14ac:dyDescent="0.2">
      <c r="B302" s="86"/>
      <c r="C302" s="86"/>
      <c r="D302" s="87"/>
      <c r="E302" s="88"/>
      <c r="F302" s="86"/>
      <c r="G302" s="86"/>
      <c r="H302" s="86"/>
      <c r="I302" s="86"/>
      <c r="J302" s="86"/>
      <c r="K302" s="86"/>
      <c r="L302" s="86"/>
      <c r="M302" s="86"/>
      <c r="N302" s="86"/>
      <c r="O302" s="86"/>
      <c r="P302" s="86"/>
      <c r="Q302" s="89"/>
      <c r="R302" s="138"/>
      <c r="S302" s="138"/>
      <c r="AR302" s="130" t="str">
        <f t="shared" si="32"/>
        <v/>
      </c>
      <c r="AS302" s="130" t="str">
        <f t="shared" si="33"/>
        <v/>
      </c>
      <c r="AT302" s="130" t="str">
        <f t="shared" si="34"/>
        <v/>
      </c>
      <c r="AU302" s="139" t="str">
        <f t="shared" si="31"/>
        <v/>
      </c>
      <c r="AV302" s="141" t="str">
        <f t="shared" si="35"/>
        <v/>
      </c>
      <c r="AW302" s="205"/>
    </row>
    <row r="303" spans="2:49" x14ac:dyDescent="0.2">
      <c r="B303" s="86"/>
      <c r="C303" s="86"/>
      <c r="D303" s="87"/>
      <c r="E303" s="88"/>
      <c r="F303" s="86"/>
      <c r="G303" s="86"/>
      <c r="H303" s="86"/>
      <c r="I303" s="86"/>
      <c r="J303" s="86"/>
      <c r="K303" s="86"/>
      <c r="L303" s="86"/>
      <c r="M303" s="86"/>
      <c r="N303" s="86"/>
      <c r="O303" s="86"/>
      <c r="P303" s="86"/>
      <c r="Q303" s="89"/>
      <c r="R303" s="138"/>
      <c r="S303" s="138"/>
      <c r="AR303" s="130" t="str">
        <f t="shared" si="32"/>
        <v/>
      </c>
      <c r="AS303" s="130" t="str">
        <f t="shared" si="33"/>
        <v/>
      </c>
      <c r="AT303" s="130" t="str">
        <f t="shared" si="34"/>
        <v/>
      </c>
      <c r="AU303" s="139" t="str">
        <f t="shared" si="31"/>
        <v/>
      </c>
      <c r="AV303" s="141" t="str">
        <f t="shared" si="35"/>
        <v/>
      </c>
      <c r="AW303" s="205"/>
    </row>
    <row r="304" spans="2:49" x14ac:dyDescent="0.2">
      <c r="B304" s="86"/>
      <c r="C304" s="86"/>
      <c r="D304" s="87"/>
      <c r="E304" s="88"/>
      <c r="F304" s="86"/>
      <c r="G304" s="86"/>
      <c r="H304" s="86"/>
      <c r="I304" s="86"/>
      <c r="J304" s="86"/>
      <c r="K304" s="86"/>
      <c r="L304" s="86"/>
      <c r="M304" s="86"/>
      <c r="N304" s="86"/>
      <c r="O304" s="86"/>
      <c r="P304" s="86"/>
      <c r="Q304" s="89"/>
      <c r="R304" s="138"/>
      <c r="S304" s="138"/>
      <c r="AR304" s="130" t="str">
        <f t="shared" si="32"/>
        <v/>
      </c>
      <c r="AS304" s="130" t="str">
        <f t="shared" si="33"/>
        <v/>
      </c>
      <c r="AT304" s="130" t="str">
        <f t="shared" si="34"/>
        <v/>
      </c>
      <c r="AU304" s="139" t="str">
        <f t="shared" si="31"/>
        <v/>
      </c>
      <c r="AV304" s="141" t="str">
        <f t="shared" si="35"/>
        <v/>
      </c>
      <c r="AW304" s="205"/>
    </row>
    <row r="305" spans="2:49" x14ac:dyDescent="0.2">
      <c r="B305" s="86"/>
      <c r="C305" s="86"/>
      <c r="D305" s="87"/>
      <c r="E305" s="88"/>
      <c r="F305" s="86"/>
      <c r="G305" s="86"/>
      <c r="H305" s="86"/>
      <c r="I305" s="86"/>
      <c r="J305" s="86"/>
      <c r="K305" s="86"/>
      <c r="L305" s="86"/>
      <c r="M305" s="86"/>
      <c r="N305" s="86"/>
      <c r="O305" s="86"/>
      <c r="P305" s="86"/>
      <c r="Q305" s="89"/>
      <c r="R305" s="138"/>
      <c r="S305" s="138"/>
      <c r="AR305" s="130" t="str">
        <f t="shared" si="32"/>
        <v/>
      </c>
      <c r="AS305" s="130" t="str">
        <f t="shared" si="33"/>
        <v/>
      </c>
      <c r="AT305" s="130" t="str">
        <f t="shared" si="34"/>
        <v/>
      </c>
      <c r="AU305" s="139" t="str">
        <f t="shared" si="31"/>
        <v/>
      </c>
      <c r="AV305" s="141" t="str">
        <f t="shared" si="35"/>
        <v/>
      </c>
      <c r="AW305" s="205"/>
    </row>
    <row r="306" spans="2:49" x14ac:dyDescent="0.2">
      <c r="B306" s="86"/>
      <c r="C306" s="86"/>
      <c r="D306" s="87"/>
      <c r="E306" s="88"/>
      <c r="F306" s="86"/>
      <c r="G306" s="86"/>
      <c r="H306" s="86"/>
      <c r="I306" s="86"/>
      <c r="J306" s="86"/>
      <c r="K306" s="86"/>
      <c r="L306" s="86"/>
      <c r="M306" s="86"/>
      <c r="N306" s="86"/>
      <c r="O306" s="86"/>
      <c r="P306" s="86"/>
      <c r="Q306" s="89"/>
      <c r="R306" s="138"/>
      <c r="S306" s="138"/>
      <c r="AR306" s="130" t="str">
        <f t="shared" si="32"/>
        <v/>
      </c>
      <c r="AS306" s="130" t="str">
        <f t="shared" si="33"/>
        <v/>
      </c>
      <c r="AT306" s="130" t="str">
        <f t="shared" si="34"/>
        <v/>
      </c>
      <c r="AU306" s="139" t="str">
        <f t="shared" si="31"/>
        <v/>
      </c>
      <c r="AV306" s="141" t="str">
        <f t="shared" si="35"/>
        <v/>
      </c>
      <c r="AW306" s="205"/>
    </row>
    <row r="307" spans="2:49" x14ac:dyDescent="0.2">
      <c r="B307" s="86"/>
      <c r="C307" s="86"/>
      <c r="D307" s="87"/>
      <c r="E307" s="88"/>
      <c r="F307" s="86"/>
      <c r="G307" s="86"/>
      <c r="H307" s="86"/>
      <c r="I307" s="86"/>
      <c r="J307" s="86"/>
      <c r="K307" s="86"/>
      <c r="L307" s="86"/>
      <c r="M307" s="86"/>
      <c r="N307" s="86"/>
      <c r="O307" s="86"/>
      <c r="P307" s="86"/>
      <c r="Q307" s="89"/>
      <c r="R307" s="138"/>
      <c r="S307" s="138"/>
      <c r="AR307" s="130" t="str">
        <f t="shared" si="32"/>
        <v/>
      </c>
      <c r="AS307" s="130" t="str">
        <f t="shared" si="33"/>
        <v/>
      </c>
      <c r="AT307" s="130" t="str">
        <f t="shared" si="34"/>
        <v/>
      </c>
      <c r="AU307" s="139" t="str">
        <f t="shared" si="31"/>
        <v/>
      </c>
      <c r="AV307" s="141" t="str">
        <f t="shared" si="35"/>
        <v/>
      </c>
      <c r="AW307" s="205"/>
    </row>
    <row r="308" spans="2:49" x14ac:dyDescent="0.2">
      <c r="B308" s="86"/>
      <c r="C308" s="86"/>
      <c r="D308" s="87"/>
      <c r="E308" s="88"/>
      <c r="F308" s="86"/>
      <c r="G308" s="86"/>
      <c r="H308" s="86"/>
      <c r="I308" s="86"/>
      <c r="J308" s="86"/>
      <c r="K308" s="86"/>
      <c r="L308" s="86"/>
      <c r="M308" s="86"/>
      <c r="N308" s="86"/>
      <c r="O308" s="86"/>
      <c r="P308" s="86"/>
      <c r="Q308" s="89"/>
      <c r="R308" s="138"/>
      <c r="S308" s="138"/>
      <c r="AR308" s="130" t="str">
        <f t="shared" si="32"/>
        <v/>
      </c>
      <c r="AS308" s="130" t="str">
        <f t="shared" si="33"/>
        <v/>
      </c>
      <c r="AT308" s="130" t="str">
        <f t="shared" si="34"/>
        <v/>
      </c>
      <c r="AU308" s="139" t="str">
        <f t="shared" si="31"/>
        <v/>
      </c>
      <c r="AV308" s="141" t="str">
        <f t="shared" si="35"/>
        <v/>
      </c>
      <c r="AW308" s="205"/>
    </row>
    <row r="309" spans="2:49" x14ac:dyDescent="0.2">
      <c r="B309" s="86"/>
      <c r="C309" s="86"/>
      <c r="D309" s="87"/>
      <c r="E309" s="88"/>
      <c r="F309" s="86"/>
      <c r="G309" s="86"/>
      <c r="H309" s="86"/>
      <c r="I309" s="86"/>
      <c r="J309" s="86"/>
      <c r="K309" s="86"/>
      <c r="L309" s="86"/>
      <c r="M309" s="86"/>
      <c r="N309" s="86"/>
      <c r="O309" s="86"/>
      <c r="P309" s="86"/>
      <c r="Q309" s="89"/>
      <c r="R309" s="138"/>
      <c r="S309" s="138"/>
      <c r="AR309" s="130" t="str">
        <f t="shared" si="32"/>
        <v/>
      </c>
      <c r="AS309" s="130" t="str">
        <f t="shared" si="33"/>
        <v/>
      </c>
      <c r="AT309" s="130" t="str">
        <f t="shared" si="34"/>
        <v/>
      </c>
      <c r="AU309" s="139" t="str">
        <f t="shared" si="31"/>
        <v/>
      </c>
      <c r="AV309" s="141" t="str">
        <f t="shared" si="35"/>
        <v/>
      </c>
      <c r="AW309" s="205"/>
    </row>
    <row r="310" spans="2:49" x14ac:dyDescent="0.2">
      <c r="B310" s="86"/>
      <c r="C310" s="86"/>
      <c r="D310" s="87"/>
      <c r="E310" s="88"/>
      <c r="F310" s="86"/>
      <c r="G310" s="86"/>
      <c r="H310" s="86"/>
      <c r="I310" s="86"/>
      <c r="J310" s="86"/>
      <c r="K310" s="86"/>
      <c r="L310" s="86"/>
      <c r="M310" s="86"/>
      <c r="N310" s="86"/>
      <c r="O310" s="86"/>
      <c r="P310" s="86"/>
      <c r="Q310" s="89"/>
      <c r="R310" s="138"/>
      <c r="S310" s="138"/>
      <c r="AR310" s="130" t="str">
        <f t="shared" si="32"/>
        <v/>
      </c>
      <c r="AS310" s="130" t="str">
        <f t="shared" si="33"/>
        <v/>
      </c>
      <c r="AT310" s="130" t="str">
        <f t="shared" si="34"/>
        <v/>
      </c>
      <c r="AU310" s="139" t="str">
        <f t="shared" si="31"/>
        <v/>
      </c>
      <c r="AV310" s="141" t="str">
        <f t="shared" si="35"/>
        <v/>
      </c>
      <c r="AW310" s="205"/>
    </row>
    <row r="311" spans="2:49" x14ac:dyDescent="0.2">
      <c r="B311" s="86"/>
      <c r="C311" s="86"/>
      <c r="D311" s="87"/>
      <c r="E311" s="88"/>
      <c r="F311" s="86"/>
      <c r="G311" s="86"/>
      <c r="H311" s="86"/>
      <c r="I311" s="86"/>
      <c r="J311" s="86"/>
      <c r="K311" s="86"/>
      <c r="L311" s="86"/>
      <c r="M311" s="86"/>
      <c r="N311" s="86"/>
      <c r="O311" s="86"/>
      <c r="P311" s="86"/>
      <c r="Q311" s="89"/>
      <c r="R311" s="138"/>
      <c r="S311" s="138"/>
      <c r="AR311" s="130" t="str">
        <f t="shared" si="32"/>
        <v/>
      </c>
      <c r="AS311" s="130" t="str">
        <f t="shared" si="33"/>
        <v/>
      </c>
      <c r="AT311" s="130" t="str">
        <f t="shared" si="34"/>
        <v/>
      </c>
      <c r="AU311" s="139" t="str">
        <f t="shared" si="31"/>
        <v/>
      </c>
      <c r="AV311" s="141" t="str">
        <f t="shared" si="35"/>
        <v/>
      </c>
      <c r="AW311" s="205"/>
    </row>
    <row r="312" spans="2:49" x14ac:dyDescent="0.2">
      <c r="B312" s="86"/>
      <c r="C312" s="86"/>
      <c r="D312" s="87"/>
      <c r="E312" s="88"/>
      <c r="F312" s="86"/>
      <c r="G312" s="86"/>
      <c r="H312" s="86"/>
      <c r="I312" s="86"/>
      <c r="J312" s="86"/>
      <c r="K312" s="86"/>
      <c r="L312" s="86"/>
      <c r="M312" s="86"/>
      <c r="N312" s="86"/>
      <c r="O312" s="86"/>
      <c r="P312" s="86"/>
      <c r="Q312" s="89"/>
      <c r="R312" s="138"/>
      <c r="S312" s="138"/>
      <c r="AR312" s="130" t="str">
        <f t="shared" si="32"/>
        <v/>
      </c>
      <c r="AS312" s="130" t="str">
        <f t="shared" si="33"/>
        <v/>
      </c>
      <c r="AT312" s="130" t="str">
        <f t="shared" si="34"/>
        <v/>
      </c>
      <c r="AU312" s="139" t="str">
        <f t="shared" si="31"/>
        <v/>
      </c>
      <c r="AV312" s="141" t="str">
        <f t="shared" si="35"/>
        <v/>
      </c>
      <c r="AW312" s="205"/>
    </row>
    <row r="313" spans="2:49" x14ac:dyDescent="0.2">
      <c r="B313" s="86"/>
      <c r="C313" s="86"/>
      <c r="D313" s="87"/>
      <c r="E313" s="88"/>
      <c r="F313" s="86"/>
      <c r="G313" s="86"/>
      <c r="H313" s="86"/>
      <c r="I313" s="86"/>
      <c r="J313" s="86"/>
      <c r="K313" s="86"/>
      <c r="L313" s="86"/>
      <c r="M313" s="86"/>
      <c r="N313" s="86"/>
      <c r="O313" s="86"/>
      <c r="P313" s="86"/>
      <c r="Q313" s="89"/>
      <c r="R313" s="138"/>
      <c r="S313" s="138"/>
      <c r="AR313" s="130" t="str">
        <f t="shared" si="32"/>
        <v/>
      </c>
      <c r="AS313" s="130" t="str">
        <f t="shared" si="33"/>
        <v/>
      </c>
      <c r="AT313" s="130" t="str">
        <f t="shared" si="34"/>
        <v/>
      </c>
      <c r="AU313" s="139" t="str">
        <f t="shared" si="31"/>
        <v/>
      </c>
      <c r="AV313" s="141" t="str">
        <f t="shared" si="35"/>
        <v/>
      </c>
      <c r="AW313" s="205"/>
    </row>
    <row r="314" spans="2:49" x14ac:dyDescent="0.2">
      <c r="B314" s="86"/>
      <c r="C314" s="86"/>
      <c r="D314" s="87"/>
      <c r="E314" s="88"/>
      <c r="F314" s="86"/>
      <c r="G314" s="86"/>
      <c r="H314" s="86"/>
      <c r="I314" s="86"/>
      <c r="J314" s="86"/>
      <c r="K314" s="86"/>
      <c r="L314" s="86"/>
      <c r="M314" s="86"/>
      <c r="N314" s="86"/>
      <c r="O314" s="86"/>
      <c r="P314" s="86"/>
      <c r="Q314" s="89"/>
      <c r="R314" s="138"/>
      <c r="S314" s="138"/>
      <c r="AR314" s="130" t="str">
        <f t="shared" si="32"/>
        <v/>
      </c>
      <c r="AS314" s="130" t="str">
        <f t="shared" si="33"/>
        <v/>
      </c>
      <c r="AT314" s="130" t="str">
        <f t="shared" si="34"/>
        <v/>
      </c>
      <c r="AU314" s="139" t="str">
        <f t="shared" si="31"/>
        <v/>
      </c>
      <c r="AV314" s="141" t="str">
        <f t="shared" si="35"/>
        <v/>
      </c>
      <c r="AW314" s="205"/>
    </row>
    <row r="315" spans="2:49" x14ac:dyDescent="0.2">
      <c r="B315" s="86"/>
      <c r="C315" s="86"/>
      <c r="D315" s="87"/>
      <c r="E315" s="88"/>
      <c r="F315" s="86"/>
      <c r="G315" s="86"/>
      <c r="H315" s="86"/>
      <c r="I315" s="86"/>
      <c r="J315" s="86"/>
      <c r="K315" s="86"/>
      <c r="L315" s="86"/>
      <c r="M315" s="86"/>
      <c r="N315" s="86"/>
      <c r="O315" s="86"/>
      <c r="P315" s="86"/>
      <c r="Q315" s="89"/>
      <c r="R315" s="138"/>
      <c r="S315" s="138"/>
      <c r="AR315" s="130" t="str">
        <f t="shared" si="32"/>
        <v/>
      </c>
      <c r="AS315" s="130" t="str">
        <f t="shared" si="33"/>
        <v/>
      </c>
      <c r="AT315" s="130" t="str">
        <f t="shared" si="34"/>
        <v/>
      </c>
      <c r="AU315" s="139" t="str">
        <f t="shared" si="31"/>
        <v/>
      </c>
      <c r="AV315" s="141" t="str">
        <f t="shared" si="35"/>
        <v/>
      </c>
      <c r="AW315" s="205"/>
    </row>
    <row r="316" spans="2:49" x14ac:dyDescent="0.2">
      <c r="B316" s="86"/>
      <c r="C316" s="86"/>
      <c r="D316" s="87"/>
      <c r="E316" s="88"/>
      <c r="F316" s="86"/>
      <c r="G316" s="86"/>
      <c r="H316" s="86"/>
      <c r="I316" s="86"/>
      <c r="J316" s="86"/>
      <c r="K316" s="86"/>
      <c r="L316" s="86"/>
      <c r="M316" s="86"/>
      <c r="N316" s="86"/>
      <c r="O316" s="86"/>
      <c r="P316" s="86"/>
      <c r="Q316" s="89"/>
      <c r="R316" s="138"/>
      <c r="S316" s="138"/>
      <c r="AR316" s="130" t="str">
        <f t="shared" si="32"/>
        <v/>
      </c>
      <c r="AS316" s="130" t="str">
        <f t="shared" si="33"/>
        <v/>
      </c>
      <c r="AT316" s="130" t="str">
        <f t="shared" si="34"/>
        <v/>
      </c>
      <c r="AU316" s="139" t="str">
        <f t="shared" si="31"/>
        <v/>
      </c>
      <c r="AV316" s="141" t="str">
        <f t="shared" si="35"/>
        <v/>
      </c>
      <c r="AW316" s="205"/>
    </row>
    <row r="317" spans="2:49" x14ac:dyDescent="0.2">
      <c r="B317" s="86"/>
      <c r="C317" s="86"/>
      <c r="D317" s="87"/>
      <c r="E317" s="88"/>
      <c r="F317" s="86"/>
      <c r="G317" s="86"/>
      <c r="H317" s="86"/>
      <c r="I317" s="86"/>
      <c r="J317" s="86"/>
      <c r="K317" s="86"/>
      <c r="L317" s="86"/>
      <c r="M317" s="86"/>
      <c r="N317" s="86"/>
      <c r="O317" s="86"/>
      <c r="P317" s="86"/>
      <c r="Q317" s="89"/>
      <c r="R317" s="138"/>
      <c r="S317" s="138"/>
      <c r="AR317" s="130" t="str">
        <f t="shared" si="32"/>
        <v/>
      </c>
      <c r="AS317" s="130" t="str">
        <f t="shared" si="33"/>
        <v/>
      </c>
      <c r="AT317" s="130" t="str">
        <f t="shared" si="34"/>
        <v/>
      </c>
      <c r="AU317" s="139" t="str">
        <f t="shared" si="31"/>
        <v/>
      </c>
      <c r="AV317" s="141" t="str">
        <f t="shared" si="35"/>
        <v/>
      </c>
      <c r="AW317" s="205"/>
    </row>
    <row r="318" spans="2:49" x14ac:dyDescent="0.2">
      <c r="B318" s="86"/>
      <c r="C318" s="86"/>
      <c r="D318" s="87"/>
      <c r="E318" s="88"/>
      <c r="F318" s="86"/>
      <c r="G318" s="86"/>
      <c r="H318" s="86"/>
      <c r="I318" s="86"/>
      <c r="J318" s="86"/>
      <c r="K318" s="86"/>
      <c r="L318" s="86"/>
      <c r="M318" s="86"/>
      <c r="N318" s="86"/>
      <c r="O318" s="86"/>
      <c r="P318" s="86"/>
      <c r="Q318" s="89"/>
      <c r="R318" s="138"/>
      <c r="S318" s="138"/>
      <c r="AR318" s="130" t="str">
        <f t="shared" si="32"/>
        <v/>
      </c>
      <c r="AS318" s="130" t="str">
        <f t="shared" si="33"/>
        <v/>
      </c>
      <c r="AT318" s="130" t="str">
        <f t="shared" si="34"/>
        <v/>
      </c>
      <c r="AU318" s="139" t="str">
        <f t="shared" si="31"/>
        <v/>
      </c>
      <c r="AV318" s="141" t="str">
        <f t="shared" si="35"/>
        <v/>
      </c>
      <c r="AW318" s="205"/>
    </row>
    <row r="319" spans="2:49" x14ac:dyDescent="0.2">
      <c r="B319" s="86"/>
      <c r="C319" s="86"/>
      <c r="D319" s="87"/>
      <c r="E319" s="88"/>
      <c r="F319" s="86"/>
      <c r="G319" s="86"/>
      <c r="H319" s="86"/>
      <c r="I319" s="86"/>
      <c r="J319" s="86"/>
      <c r="K319" s="86"/>
      <c r="L319" s="86"/>
      <c r="M319" s="86"/>
      <c r="N319" s="86"/>
      <c r="O319" s="86"/>
      <c r="P319" s="86"/>
      <c r="Q319" s="89"/>
      <c r="R319" s="138"/>
      <c r="S319" s="138"/>
      <c r="AR319" s="130" t="str">
        <f t="shared" si="32"/>
        <v/>
      </c>
      <c r="AS319" s="130" t="str">
        <f t="shared" si="33"/>
        <v/>
      </c>
      <c r="AT319" s="130" t="str">
        <f t="shared" si="34"/>
        <v/>
      </c>
      <c r="AU319" s="139" t="str">
        <f t="shared" si="31"/>
        <v/>
      </c>
      <c r="AV319" s="141" t="str">
        <f t="shared" si="35"/>
        <v/>
      </c>
      <c r="AW319" s="205"/>
    </row>
    <row r="320" spans="2:49" x14ac:dyDescent="0.2">
      <c r="B320" s="86"/>
      <c r="C320" s="86"/>
      <c r="D320" s="87"/>
      <c r="E320" s="88"/>
      <c r="F320" s="86"/>
      <c r="G320" s="86"/>
      <c r="H320" s="86"/>
      <c r="I320" s="86"/>
      <c r="J320" s="86"/>
      <c r="K320" s="86"/>
      <c r="L320" s="86"/>
      <c r="M320" s="86"/>
      <c r="N320" s="86"/>
      <c r="O320" s="86"/>
      <c r="P320" s="86"/>
      <c r="Q320" s="89"/>
      <c r="R320" s="138"/>
      <c r="S320" s="138"/>
      <c r="AR320" s="130" t="str">
        <f t="shared" si="32"/>
        <v/>
      </c>
      <c r="AS320" s="130" t="str">
        <f t="shared" si="33"/>
        <v/>
      </c>
      <c r="AT320" s="130" t="str">
        <f t="shared" si="34"/>
        <v/>
      </c>
      <c r="AU320" s="139" t="str">
        <f t="shared" si="31"/>
        <v/>
      </c>
      <c r="AV320" s="141" t="str">
        <f t="shared" si="35"/>
        <v/>
      </c>
      <c r="AW320" s="205"/>
    </row>
    <row r="321" spans="2:49" x14ac:dyDescent="0.2">
      <c r="B321" s="86"/>
      <c r="C321" s="86"/>
      <c r="D321" s="87"/>
      <c r="E321" s="88"/>
      <c r="F321" s="86"/>
      <c r="G321" s="86"/>
      <c r="H321" s="86"/>
      <c r="I321" s="86"/>
      <c r="J321" s="86"/>
      <c r="K321" s="86"/>
      <c r="L321" s="86"/>
      <c r="M321" s="86"/>
      <c r="N321" s="86"/>
      <c r="O321" s="86"/>
      <c r="P321" s="86"/>
      <c r="Q321" s="89"/>
      <c r="R321" s="138"/>
      <c r="S321" s="138"/>
      <c r="AR321" s="130" t="str">
        <f t="shared" si="32"/>
        <v/>
      </c>
      <c r="AS321" s="130" t="str">
        <f t="shared" si="33"/>
        <v/>
      </c>
      <c r="AT321" s="130" t="str">
        <f t="shared" si="34"/>
        <v/>
      </c>
      <c r="AU321" s="139" t="str">
        <f t="shared" si="31"/>
        <v/>
      </c>
      <c r="AV321" s="141" t="str">
        <f t="shared" si="35"/>
        <v/>
      </c>
      <c r="AW321" s="205"/>
    </row>
    <row r="322" spans="2:49" x14ac:dyDescent="0.2">
      <c r="B322" s="86"/>
      <c r="C322" s="86"/>
      <c r="D322" s="87"/>
      <c r="E322" s="88"/>
      <c r="F322" s="86"/>
      <c r="G322" s="86"/>
      <c r="H322" s="86"/>
      <c r="I322" s="86"/>
      <c r="J322" s="86"/>
      <c r="K322" s="86"/>
      <c r="L322" s="86"/>
      <c r="M322" s="86"/>
      <c r="N322" s="86"/>
      <c r="O322" s="86"/>
      <c r="P322" s="86"/>
      <c r="Q322" s="89"/>
      <c r="R322" s="138"/>
      <c r="S322" s="138"/>
      <c r="AR322" s="130" t="str">
        <f t="shared" si="32"/>
        <v/>
      </c>
      <c r="AS322" s="130" t="str">
        <f t="shared" si="33"/>
        <v/>
      </c>
      <c r="AT322" s="130" t="str">
        <f t="shared" si="34"/>
        <v/>
      </c>
      <c r="AU322" s="139" t="str">
        <f t="shared" si="31"/>
        <v/>
      </c>
      <c r="AV322" s="141" t="str">
        <f t="shared" si="35"/>
        <v/>
      </c>
      <c r="AW322" s="205"/>
    </row>
    <row r="323" spans="2:49" x14ac:dyDescent="0.2">
      <c r="B323" s="86"/>
      <c r="C323" s="86"/>
      <c r="D323" s="87"/>
      <c r="E323" s="88"/>
      <c r="F323" s="86"/>
      <c r="G323" s="86"/>
      <c r="H323" s="86"/>
      <c r="I323" s="86"/>
      <c r="J323" s="86"/>
      <c r="K323" s="86"/>
      <c r="L323" s="86"/>
      <c r="M323" s="86"/>
      <c r="N323" s="86"/>
      <c r="O323" s="86"/>
      <c r="P323" s="86"/>
      <c r="Q323" s="89"/>
      <c r="R323" s="138"/>
      <c r="S323" s="138"/>
      <c r="AR323" s="130" t="str">
        <f t="shared" si="32"/>
        <v/>
      </c>
      <c r="AS323" s="130" t="str">
        <f t="shared" si="33"/>
        <v/>
      </c>
      <c r="AT323" s="130" t="str">
        <f t="shared" si="34"/>
        <v/>
      </c>
      <c r="AU323" s="139" t="str">
        <f t="shared" si="31"/>
        <v/>
      </c>
      <c r="AV323" s="141" t="str">
        <f t="shared" si="35"/>
        <v/>
      </c>
      <c r="AW323" s="205"/>
    </row>
    <row r="324" spans="2:49" x14ac:dyDescent="0.2">
      <c r="B324" s="86"/>
      <c r="C324" s="86"/>
      <c r="D324" s="87"/>
      <c r="E324" s="88"/>
      <c r="F324" s="86"/>
      <c r="G324" s="86"/>
      <c r="H324" s="86"/>
      <c r="I324" s="86"/>
      <c r="J324" s="86"/>
      <c r="K324" s="86"/>
      <c r="L324" s="86"/>
      <c r="M324" s="86"/>
      <c r="N324" s="86"/>
      <c r="O324" s="86"/>
      <c r="P324" s="86"/>
      <c r="Q324" s="89"/>
      <c r="R324" s="138"/>
      <c r="S324" s="138"/>
      <c r="AR324" s="130" t="str">
        <f t="shared" si="32"/>
        <v/>
      </c>
      <c r="AS324" s="130" t="str">
        <f t="shared" si="33"/>
        <v/>
      </c>
      <c r="AT324" s="130" t="str">
        <f t="shared" si="34"/>
        <v/>
      </c>
      <c r="AU324" s="139" t="str">
        <f t="shared" si="31"/>
        <v/>
      </c>
      <c r="AV324" s="141" t="str">
        <f t="shared" si="35"/>
        <v/>
      </c>
      <c r="AW324" s="205"/>
    </row>
    <row r="325" spans="2:49" x14ac:dyDescent="0.2">
      <c r="B325" s="86"/>
      <c r="C325" s="86"/>
      <c r="D325" s="87"/>
      <c r="E325" s="88"/>
      <c r="F325" s="86"/>
      <c r="G325" s="86"/>
      <c r="H325" s="86"/>
      <c r="I325" s="86"/>
      <c r="J325" s="86"/>
      <c r="K325" s="86"/>
      <c r="L325" s="86"/>
      <c r="M325" s="86"/>
      <c r="N325" s="86"/>
      <c r="O325" s="86"/>
      <c r="P325" s="86"/>
      <c r="Q325" s="89"/>
      <c r="R325" s="138"/>
      <c r="S325" s="138"/>
      <c r="AR325" s="130" t="str">
        <f t="shared" si="32"/>
        <v/>
      </c>
      <c r="AS325" s="130" t="str">
        <f t="shared" si="33"/>
        <v/>
      </c>
      <c r="AT325" s="130" t="str">
        <f t="shared" si="34"/>
        <v/>
      </c>
      <c r="AU325" s="139" t="str">
        <f t="shared" si="31"/>
        <v/>
      </c>
      <c r="AV325" s="141" t="str">
        <f t="shared" si="35"/>
        <v/>
      </c>
      <c r="AW325" s="205"/>
    </row>
    <row r="326" spans="2:49" x14ac:dyDescent="0.2">
      <c r="B326" s="86"/>
      <c r="C326" s="86"/>
      <c r="D326" s="87"/>
      <c r="E326" s="88"/>
      <c r="F326" s="86"/>
      <c r="G326" s="86"/>
      <c r="H326" s="86"/>
      <c r="I326" s="86"/>
      <c r="J326" s="86"/>
      <c r="K326" s="86"/>
      <c r="L326" s="86"/>
      <c r="M326" s="86"/>
      <c r="N326" s="86"/>
      <c r="O326" s="86"/>
      <c r="P326" s="86"/>
      <c r="Q326" s="89"/>
      <c r="R326" s="138"/>
      <c r="S326" s="138"/>
      <c r="AR326" s="130" t="str">
        <f t="shared" si="32"/>
        <v/>
      </c>
      <c r="AS326" s="130" t="str">
        <f t="shared" si="33"/>
        <v/>
      </c>
      <c r="AT326" s="130" t="str">
        <f t="shared" si="34"/>
        <v/>
      </c>
      <c r="AU326" s="139" t="str">
        <f t="shared" si="31"/>
        <v/>
      </c>
      <c r="AV326" s="141" t="str">
        <f t="shared" si="35"/>
        <v/>
      </c>
      <c r="AW326" s="205"/>
    </row>
    <row r="327" spans="2:49" x14ac:dyDescent="0.2">
      <c r="B327" s="86"/>
      <c r="C327" s="86"/>
      <c r="D327" s="87"/>
      <c r="E327" s="88"/>
      <c r="F327" s="86"/>
      <c r="G327" s="86"/>
      <c r="H327" s="86"/>
      <c r="I327" s="86"/>
      <c r="J327" s="86"/>
      <c r="K327" s="86"/>
      <c r="L327" s="86"/>
      <c r="M327" s="86"/>
      <c r="N327" s="86"/>
      <c r="O327" s="86"/>
      <c r="P327" s="86"/>
      <c r="Q327" s="89"/>
      <c r="R327" s="138"/>
      <c r="S327" s="138"/>
      <c r="AR327" s="130" t="str">
        <f t="shared" si="32"/>
        <v/>
      </c>
      <c r="AS327" s="130" t="str">
        <f t="shared" si="33"/>
        <v/>
      </c>
      <c r="AT327" s="130" t="str">
        <f t="shared" si="34"/>
        <v/>
      </c>
      <c r="AU327" s="139" t="str">
        <f t="shared" si="31"/>
        <v/>
      </c>
      <c r="AV327" s="141" t="str">
        <f t="shared" si="35"/>
        <v/>
      </c>
      <c r="AW327" s="205"/>
    </row>
    <row r="328" spans="2:49" x14ac:dyDescent="0.2">
      <c r="B328" s="86"/>
      <c r="C328" s="86"/>
      <c r="D328" s="87"/>
      <c r="E328" s="88"/>
      <c r="F328" s="86"/>
      <c r="G328" s="86"/>
      <c r="H328" s="86"/>
      <c r="I328" s="86"/>
      <c r="J328" s="86"/>
      <c r="K328" s="86"/>
      <c r="L328" s="86"/>
      <c r="M328" s="86"/>
      <c r="N328" s="86"/>
      <c r="O328" s="86"/>
      <c r="P328" s="86"/>
      <c r="Q328" s="89"/>
      <c r="R328" s="138"/>
      <c r="S328" s="138"/>
      <c r="AR328" s="130" t="str">
        <f t="shared" si="32"/>
        <v/>
      </c>
      <c r="AS328" s="130" t="str">
        <f t="shared" si="33"/>
        <v/>
      </c>
      <c r="AT328" s="130" t="str">
        <f t="shared" si="34"/>
        <v/>
      </c>
      <c r="AU328" s="139" t="str">
        <f t="shared" si="31"/>
        <v/>
      </c>
      <c r="AV328" s="141" t="str">
        <f t="shared" si="35"/>
        <v/>
      </c>
      <c r="AW328" s="205"/>
    </row>
    <row r="329" spans="2:49" x14ac:dyDescent="0.2">
      <c r="B329" s="86"/>
      <c r="C329" s="86"/>
      <c r="D329" s="87"/>
      <c r="E329" s="88"/>
      <c r="F329" s="86"/>
      <c r="G329" s="86"/>
      <c r="H329" s="86"/>
      <c r="I329" s="86"/>
      <c r="J329" s="86"/>
      <c r="K329" s="86"/>
      <c r="L329" s="86"/>
      <c r="M329" s="86"/>
      <c r="N329" s="86"/>
      <c r="O329" s="86"/>
      <c r="P329" s="86"/>
      <c r="Q329" s="89"/>
      <c r="R329" s="138"/>
      <c r="S329" s="138"/>
      <c r="AR329" s="130" t="str">
        <f t="shared" si="32"/>
        <v/>
      </c>
      <c r="AS329" s="130" t="str">
        <f t="shared" si="33"/>
        <v/>
      </c>
      <c r="AT329" s="130" t="str">
        <f t="shared" si="34"/>
        <v/>
      </c>
      <c r="AU329" s="139" t="str">
        <f t="shared" si="31"/>
        <v/>
      </c>
      <c r="AV329" s="141" t="str">
        <f t="shared" si="35"/>
        <v/>
      </c>
      <c r="AW329" s="205"/>
    </row>
    <row r="330" spans="2:49" x14ac:dyDescent="0.2">
      <c r="B330" s="86"/>
      <c r="C330" s="86"/>
      <c r="D330" s="87"/>
      <c r="E330" s="88"/>
      <c r="F330" s="86"/>
      <c r="G330" s="86"/>
      <c r="H330" s="86"/>
      <c r="I330" s="86"/>
      <c r="J330" s="86"/>
      <c r="K330" s="86"/>
      <c r="L330" s="86"/>
      <c r="M330" s="86"/>
      <c r="N330" s="86"/>
      <c r="O330" s="86"/>
      <c r="P330" s="86"/>
      <c r="Q330" s="89"/>
      <c r="R330" s="138"/>
      <c r="S330" s="138"/>
      <c r="AR330" s="130" t="str">
        <f t="shared" si="32"/>
        <v/>
      </c>
      <c r="AS330" s="130" t="str">
        <f t="shared" si="33"/>
        <v/>
      </c>
      <c r="AT330" s="130" t="str">
        <f t="shared" si="34"/>
        <v/>
      </c>
      <c r="AU330" s="139" t="str">
        <f t="shared" si="31"/>
        <v/>
      </c>
      <c r="AV330" s="141" t="str">
        <f t="shared" si="35"/>
        <v/>
      </c>
      <c r="AW330" s="205"/>
    </row>
    <row r="331" spans="2:49" x14ac:dyDescent="0.2">
      <c r="B331" s="86"/>
      <c r="C331" s="86"/>
      <c r="D331" s="87"/>
      <c r="E331" s="88"/>
      <c r="F331" s="86"/>
      <c r="G331" s="86"/>
      <c r="H331" s="86"/>
      <c r="I331" s="86"/>
      <c r="J331" s="86"/>
      <c r="K331" s="86"/>
      <c r="L331" s="86"/>
      <c r="M331" s="86"/>
      <c r="N331" s="86"/>
      <c r="O331" s="86"/>
      <c r="P331" s="86"/>
      <c r="Q331" s="89"/>
      <c r="R331" s="138"/>
      <c r="S331" s="138"/>
      <c r="AR331" s="130" t="str">
        <f t="shared" si="32"/>
        <v/>
      </c>
      <c r="AS331" s="130" t="str">
        <f t="shared" si="33"/>
        <v/>
      </c>
      <c r="AT331" s="130" t="str">
        <f t="shared" si="34"/>
        <v/>
      </c>
      <c r="AU331" s="139" t="str">
        <f t="shared" si="31"/>
        <v/>
      </c>
      <c r="AV331" s="141" t="str">
        <f t="shared" si="35"/>
        <v/>
      </c>
      <c r="AW331" s="205"/>
    </row>
    <row r="332" spans="2:49" x14ac:dyDescent="0.2">
      <c r="B332" s="86"/>
      <c r="C332" s="86"/>
      <c r="D332" s="87"/>
      <c r="E332" s="88"/>
      <c r="F332" s="86"/>
      <c r="G332" s="86"/>
      <c r="H332" s="86"/>
      <c r="I332" s="86"/>
      <c r="J332" s="86"/>
      <c r="K332" s="86"/>
      <c r="L332" s="86"/>
      <c r="M332" s="86"/>
      <c r="N332" s="86"/>
      <c r="O332" s="86"/>
      <c r="P332" s="86"/>
      <c r="Q332" s="89"/>
      <c r="R332" s="138"/>
      <c r="S332" s="138"/>
      <c r="AR332" s="130" t="str">
        <f t="shared" si="32"/>
        <v/>
      </c>
      <c r="AS332" s="130" t="str">
        <f t="shared" si="33"/>
        <v/>
      </c>
      <c r="AT332" s="130" t="str">
        <f t="shared" si="34"/>
        <v/>
      </c>
      <c r="AU332" s="139" t="str">
        <f t="shared" si="31"/>
        <v/>
      </c>
      <c r="AV332" s="141" t="str">
        <f t="shared" si="35"/>
        <v/>
      </c>
      <c r="AW332" s="205"/>
    </row>
    <row r="333" spans="2:49" x14ac:dyDescent="0.2">
      <c r="B333" s="86"/>
      <c r="C333" s="86"/>
      <c r="D333" s="87"/>
      <c r="E333" s="88"/>
      <c r="F333" s="86"/>
      <c r="G333" s="86"/>
      <c r="H333" s="86"/>
      <c r="I333" s="86"/>
      <c r="J333" s="86"/>
      <c r="K333" s="86"/>
      <c r="L333" s="86"/>
      <c r="M333" s="86"/>
      <c r="N333" s="86"/>
      <c r="O333" s="86"/>
      <c r="P333" s="86"/>
      <c r="Q333" s="89"/>
      <c r="R333" s="138"/>
      <c r="S333" s="138"/>
      <c r="AR333" s="130" t="str">
        <f t="shared" si="32"/>
        <v/>
      </c>
      <c r="AS333" s="130" t="str">
        <f t="shared" si="33"/>
        <v/>
      </c>
      <c r="AT333" s="130" t="str">
        <f t="shared" si="34"/>
        <v/>
      </c>
      <c r="AU333" s="139" t="str">
        <f t="shared" si="31"/>
        <v/>
      </c>
      <c r="AV333" s="141" t="str">
        <f t="shared" si="35"/>
        <v/>
      </c>
      <c r="AW333" s="205"/>
    </row>
    <row r="334" spans="2:49" x14ac:dyDescent="0.2">
      <c r="B334" s="86"/>
      <c r="C334" s="86"/>
      <c r="D334" s="87"/>
      <c r="E334" s="88"/>
      <c r="F334" s="86"/>
      <c r="G334" s="86"/>
      <c r="H334" s="86"/>
      <c r="I334" s="86"/>
      <c r="J334" s="86"/>
      <c r="K334" s="86"/>
      <c r="L334" s="86"/>
      <c r="M334" s="86"/>
      <c r="N334" s="86"/>
      <c r="O334" s="86"/>
      <c r="P334" s="86"/>
      <c r="Q334" s="89"/>
      <c r="R334" s="138"/>
      <c r="S334" s="138"/>
      <c r="AR334" s="130" t="str">
        <f t="shared" si="32"/>
        <v/>
      </c>
      <c r="AS334" s="130" t="str">
        <f t="shared" si="33"/>
        <v/>
      </c>
      <c r="AT334" s="130" t="str">
        <f t="shared" si="34"/>
        <v/>
      </c>
      <c r="AU334" s="139" t="str">
        <f t="shared" si="31"/>
        <v/>
      </c>
      <c r="AV334" s="141" t="str">
        <f t="shared" si="35"/>
        <v/>
      </c>
      <c r="AW334" s="205"/>
    </row>
    <row r="335" spans="2:49" x14ac:dyDescent="0.2">
      <c r="B335" s="86"/>
      <c r="C335" s="86"/>
      <c r="D335" s="87"/>
      <c r="E335" s="88"/>
      <c r="F335" s="86"/>
      <c r="G335" s="86"/>
      <c r="H335" s="86"/>
      <c r="I335" s="86"/>
      <c r="J335" s="86"/>
      <c r="K335" s="86"/>
      <c r="L335" s="86"/>
      <c r="M335" s="86"/>
      <c r="N335" s="86"/>
      <c r="O335" s="86"/>
      <c r="P335" s="86"/>
      <c r="Q335" s="89"/>
      <c r="R335" s="138"/>
      <c r="S335" s="138"/>
      <c r="AR335" s="130" t="str">
        <f t="shared" si="32"/>
        <v/>
      </c>
      <c r="AS335" s="130" t="str">
        <f t="shared" si="33"/>
        <v/>
      </c>
      <c r="AT335" s="130" t="str">
        <f t="shared" si="34"/>
        <v/>
      </c>
      <c r="AU335" s="139" t="str">
        <f t="shared" si="31"/>
        <v/>
      </c>
      <c r="AV335" s="141" t="str">
        <f t="shared" si="35"/>
        <v/>
      </c>
      <c r="AW335" s="205"/>
    </row>
    <row r="336" spans="2:49" x14ac:dyDescent="0.2">
      <c r="B336" s="86"/>
      <c r="C336" s="86"/>
      <c r="D336" s="87"/>
      <c r="E336" s="88"/>
      <c r="F336" s="86"/>
      <c r="G336" s="86"/>
      <c r="H336" s="86"/>
      <c r="I336" s="86"/>
      <c r="J336" s="86"/>
      <c r="K336" s="86"/>
      <c r="L336" s="86"/>
      <c r="M336" s="86"/>
      <c r="N336" s="86"/>
      <c r="O336" s="86"/>
      <c r="P336" s="86"/>
      <c r="Q336" s="89"/>
      <c r="R336" s="138"/>
      <c r="S336" s="138"/>
      <c r="AR336" s="130" t="str">
        <f t="shared" si="32"/>
        <v/>
      </c>
      <c r="AS336" s="130" t="str">
        <f t="shared" si="33"/>
        <v/>
      </c>
      <c r="AT336" s="130" t="str">
        <f t="shared" si="34"/>
        <v/>
      </c>
      <c r="AU336" s="139" t="str">
        <f t="shared" si="31"/>
        <v/>
      </c>
      <c r="AV336" s="141" t="str">
        <f t="shared" si="35"/>
        <v/>
      </c>
      <c r="AW336" s="205"/>
    </row>
    <row r="337" spans="2:49" x14ac:dyDescent="0.2">
      <c r="B337" s="86"/>
      <c r="C337" s="86"/>
      <c r="D337" s="87"/>
      <c r="E337" s="88"/>
      <c r="F337" s="86"/>
      <c r="G337" s="86"/>
      <c r="H337" s="86"/>
      <c r="I337" s="86"/>
      <c r="J337" s="86"/>
      <c r="K337" s="86"/>
      <c r="L337" s="86"/>
      <c r="M337" s="86"/>
      <c r="N337" s="86"/>
      <c r="O337" s="86"/>
      <c r="P337" s="86"/>
      <c r="Q337" s="89"/>
      <c r="R337" s="138"/>
      <c r="S337" s="138"/>
      <c r="AR337" s="130" t="str">
        <f t="shared" si="32"/>
        <v/>
      </c>
      <c r="AS337" s="130" t="str">
        <f t="shared" si="33"/>
        <v/>
      </c>
      <c r="AT337" s="130" t="str">
        <f t="shared" si="34"/>
        <v/>
      </c>
      <c r="AU337" s="139" t="str">
        <f t="shared" si="31"/>
        <v/>
      </c>
      <c r="AV337" s="141" t="str">
        <f t="shared" si="35"/>
        <v/>
      </c>
      <c r="AW337" s="205"/>
    </row>
    <row r="338" spans="2:49" x14ac:dyDescent="0.2">
      <c r="B338" s="86"/>
      <c r="C338" s="86"/>
      <c r="D338" s="87"/>
      <c r="E338" s="88"/>
      <c r="F338" s="86"/>
      <c r="G338" s="86"/>
      <c r="H338" s="86"/>
      <c r="I338" s="86"/>
      <c r="J338" s="86"/>
      <c r="K338" s="86"/>
      <c r="L338" s="86"/>
      <c r="M338" s="86"/>
      <c r="N338" s="86"/>
      <c r="O338" s="86"/>
      <c r="P338" s="86"/>
      <c r="Q338" s="89"/>
      <c r="R338" s="138"/>
      <c r="S338" s="138"/>
      <c r="AR338" s="130" t="str">
        <f t="shared" si="32"/>
        <v/>
      </c>
      <c r="AS338" s="130" t="str">
        <f t="shared" si="33"/>
        <v/>
      </c>
      <c r="AT338" s="130" t="str">
        <f t="shared" si="34"/>
        <v/>
      </c>
      <c r="AU338" s="139" t="str">
        <f t="shared" si="31"/>
        <v/>
      </c>
      <c r="AV338" s="141" t="str">
        <f t="shared" si="35"/>
        <v/>
      </c>
      <c r="AW338" s="205"/>
    </row>
    <row r="339" spans="2:49" x14ac:dyDescent="0.2">
      <c r="B339" s="86"/>
      <c r="C339" s="86"/>
      <c r="D339" s="87"/>
      <c r="E339" s="88"/>
      <c r="F339" s="86"/>
      <c r="G339" s="86"/>
      <c r="H339" s="86"/>
      <c r="I339" s="86"/>
      <c r="J339" s="86"/>
      <c r="K339" s="86"/>
      <c r="L339" s="86"/>
      <c r="M339" s="86"/>
      <c r="N339" s="86"/>
      <c r="O339" s="86"/>
      <c r="P339" s="86"/>
      <c r="Q339" s="89"/>
      <c r="R339" s="138"/>
      <c r="S339" s="138"/>
      <c r="AR339" s="130" t="str">
        <f t="shared" si="32"/>
        <v/>
      </c>
      <c r="AS339" s="130" t="str">
        <f t="shared" si="33"/>
        <v/>
      </c>
      <c r="AT339" s="130" t="str">
        <f t="shared" si="34"/>
        <v/>
      </c>
      <c r="AU339" s="139" t="str">
        <f t="shared" si="31"/>
        <v/>
      </c>
      <c r="AV339" s="141" t="str">
        <f t="shared" si="35"/>
        <v/>
      </c>
      <c r="AW339" s="205"/>
    </row>
    <row r="340" spans="2:49" x14ac:dyDescent="0.2">
      <c r="B340" s="86"/>
      <c r="C340" s="86"/>
      <c r="D340" s="87"/>
      <c r="E340" s="88"/>
      <c r="F340" s="86"/>
      <c r="G340" s="86"/>
      <c r="H340" s="86"/>
      <c r="I340" s="86"/>
      <c r="J340" s="86"/>
      <c r="K340" s="86"/>
      <c r="L340" s="86"/>
      <c r="M340" s="86"/>
      <c r="N340" s="86"/>
      <c r="O340" s="86"/>
      <c r="P340" s="86"/>
      <c r="Q340" s="89"/>
      <c r="R340" s="138"/>
      <c r="S340" s="138"/>
      <c r="AR340" s="130" t="str">
        <f t="shared" si="32"/>
        <v/>
      </c>
      <c r="AS340" s="130" t="str">
        <f t="shared" si="33"/>
        <v/>
      </c>
      <c r="AT340" s="130" t="str">
        <f t="shared" si="34"/>
        <v/>
      </c>
      <c r="AU340" s="139" t="str">
        <f t="shared" si="31"/>
        <v/>
      </c>
      <c r="AV340" s="141" t="str">
        <f t="shared" si="35"/>
        <v/>
      </c>
      <c r="AW340" s="205"/>
    </row>
    <row r="341" spans="2:49" x14ac:dyDescent="0.2">
      <c r="B341" s="86"/>
      <c r="C341" s="86"/>
      <c r="D341" s="87"/>
      <c r="E341" s="88"/>
      <c r="F341" s="86"/>
      <c r="G341" s="86"/>
      <c r="H341" s="86"/>
      <c r="I341" s="86"/>
      <c r="J341" s="86"/>
      <c r="K341" s="86"/>
      <c r="L341" s="86"/>
      <c r="M341" s="86"/>
      <c r="N341" s="86"/>
      <c r="O341" s="86"/>
      <c r="P341" s="86"/>
      <c r="Q341" s="89"/>
      <c r="R341" s="138"/>
      <c r="S341" s="138"/>
      <c r="AR341" s="130" t="str">
        <f t="shared" si="32"/>
        <v/>
      </c>
      <c r="AS341" s="130" t="str">
        <f t="shared" si="33"/>
        <v/>
      </c>
      <c r="AT341" s="130" t="str">
        <f t="shared" si="34"/>
        <v/>
      </c>
      <c r="AU341" s="139" t="str">
        <f t="shared" si="31"/>
        <v/>
      </c>
      <c r="AV341" s="141" t="str">
        <f t="shared" si="35"/>
        <v/>
      </c>
      <c r="AW341" s="205"/>
    </row>
    <row r="342" spans="2:49" x14ac:dyDescent="0.2">
      <c r="B342" s="86"/>
      <c r="C342" s="86"/>
      <c r="D342" s="87"/>
      <c r="E342" s="88"/>
      <c r="F342" s="86"/>
      <c r="G342" s="86"/>
      <c r="H342" s="86"/>
      <c r="I342" s="86"/>
      <c r="J342" s="86"/>
      <c r="K342" s="86"/>
      <c r="L342" s="86"/>
      <c r="M342" s="86"/>
      <c r="N342" s="86"/>
      <c r="O342" s="86"/>
      <c r="P342" s="86"/>
      <c r="Q342" s="89"/>
      <c r="R342" s="138"/>
      <c r="S342" s="138"/>
      <c r="AR342" s="130" t="str">
        <f t="shared" si="32"/>
        <v/>
      </c>
      <c r="AS342" s="130" t="str">
        <f t="shared" si="33"/>
        <v/>
      </c>
      <c r="AT342" s="130" t="str">
        <f t="shared" si="34"/>
        <v/>
      </c>
      <c r="AU342" s="139" t="str">
        <f t="shared" si="31"/>
        <v/>
      </c>
      <c r="AV342" s="141" t="str">
        <f t="shared" si="35"/>
        <v/>
      </c>
      <c r="AW342" s="205"/>
    </row>
    <row r="343" spans="2:49" x14ac:dyDescent="0.2">
      <c r="B343" s="86"/>
      <c r="C343" s="86"/>
      <c r="D343" s="87"/>
      <c r="E343" s="88"/>
      <c r="F343" s="86"/>
      <c r="G343" s="86"/>
      <c r="H343" s="86"/>
      <c r="I343" s="86"/>
      <c r="J343" s="86"/>
      <c r="K343" s="86"/>
      <c r="L343" s="86"/>
      <c r="M343" s="86"/>
      <c r="N343" s="86"/>
      <c r="O343" s="86"/>
      <c r="P343" s="86"/>
      <c r="Q343" s="89"/>
      <c r="R343" s="138"/>
      <c r="S343" s="138"/>
      <c r="AR343" s="130" t="str">
        <f t="shared" si="32"/>
        <v/>
      </c>
      <c r="AS343" s="130" t="str">
        <f t="shared" si="33"/>
        <v/>
      </c>
      <c r="AT343" s="130" t="str">
        <f t="shared" si="34"/>
        <v/>
      </c>
      <c r="AU343" s="139" t="str">
        <f t="shared" si="31"/>
        <v/>
      </c>
      <c r="AV343" s="141" t="str">
        <f t="shared" si="35"/>
        <v/>
      </c>
      <c r="AW343" s="205"/>
    </row>
    <row r="344" spans="2:49" x14ac:dyDescent="0.2">
      <c r="B344" s="86"/>
      <c r="C344" s="86"/>
      <c r="D344" s="87"/>
      <c r="E344" s="88"/>
      <c r="F344" s="86"/>
      <c r="G344" s="86"/>
      <c r="H344" s="86"/>
      <c r="I344" s="86"/>
      <c r="J344" s="86"/>
      <c r="K344" s="86"/>
      <c r="L344" s="86"/>
      <c r="M344" s="86"/>
      <c r="N344" s="86"/>
      <c r="O344" s="86"/>
      <c r="P344" s="86"/>
      <c r="Q344" s="89"/>
      <c r="R344" s="138"/>
      <c r="S344" s="138"/>
      <c r="AR344" s="130" t="str">
        <f t="shared" si="32"/>
        <v/>
      </c>
      <c r="AS344" s="130" t="str">
        <f t="shared" si="33"/>
        <v/>
      </c>
      <c r="AT344" s="130" t="str">
        <f t="shared" si="34"/>
        <v/>
      </c>
      <c r="AU344" s="139" t="str">
        <f t="shared" si="31"/>
        <v/>
      </c>
      <c r="AV344" s="141" t="str">
        <f t="shared" si="35"/>
        <v/>
      </c>
      <c r="AW344" s="205"/>
    </row>
    <row r="345" spans="2:49" x14ac:dyDescent="0.2">
      <c r="B345" s="86"/>
      <c r="C345" s="86"/>
      <c r="D345" s="87"/>
      <c r="E345" s="88"/>
      <c r="F345" s="86"/>
      <c r="G345" s="86"/>
      <c r="H345" s="86"/>
      <c r="I345" s="86"/>
      <c r="J345" s="86"/>
      <c r="K345" s="86"/>
      <c r="L345" s="86"/>
      <c r="M345" s="86"/>
      <c r="N345" s="86"/>
      <c r="O345" s="86"/>
      <c r="P345" s="86"/>
      <c r="Q345" s="89"/>
      <c r="R345" s="138"/>
      <c r="S345" s="138"/>
      <c r="AR345" s="130" t="str">
        <f t="shared" si="32"/>
        <v/>
      </c>
      <c r="AS345" s="130" t="str">
        <f t="shared" si="33"/>
        <v/>
      </c>
      <c r="AT345" s="130" t="str">
        <f t="shared" si="34"/>
        <v/>
      </c>
      <c r="AU345" s="139" t="str">
        <f t="shared" si="31"/>
        <v/>
      </c>
      <c r="AV345" s="141" t="str">
        <f t="shared" si="35"/>
        <v/>
      </c>
      <c r="AW345" s="205"/>
    </row>
    <row r="346" spans="2:49" x14ac:dyDescent="0.2">
      <c r="B346" s="86"/>
      <c r="C346" s="86"/>
      <c r="D346" s="87"/>
      <c r="E346" s="88"/>
      <c r="F346" s="86"/>
      <c r="G346" s="86"/>
      <c r="H346" s="86"/>
      <c r="I346" s="86"/>
      <c r="J346" s="86"/>
      <c r="K346" s="86"/>
      <c r="L346" s="86"/>
      <c r="M346" s="86"/>
      <c r="N346" s="86"/>
      <c r="O346" s="86"/>
      <c r="P346" s="86"/>
      <c r="Q346" s="89"/>
      <c r="R346" s="138"/>
      <c r="S346" s="138"/>
      <c r="AR346" s="130" t="str">
        <f t="shared" si="32"/>
        <v/>
      </c>
      <c r="AS346" s="130" t="str">
        <f t="shared" si="33"/>
        <v/>
      </c>
      <c r="AT346" s="130" t="str">
        <f t="shared" si="34"/>
        <v/>
      </c>
      <c r="AU346" s="139" t="str">
        <f t="shared" ref="AU346:AU409" si="36">IF(ISBLANK(Q346)=TRUE,"",IF(AND(Q346=0,$O$22=0),"",IF(AND(Q346=0,$O$22&gt;0),$O$22,Q346)))</f>
        <v/>
      </c>
      <c r="AV346" s="141" t="str">
        <f t="shared" si="35"/>
        <v/>
      </c>
      <c r="AW346" s="205"/>
    </row>
    <row r="347" spans="2:49" x14ac:dyDescent="0.2">
      <c r="B347" s="86"/>
      <c r="C347" s="86"/>
      <c r="D347" s="87"/>
      <c r="E347" s="88"/>
      <c r="F347" s="86"/>
      <c r="G347" s="86"/>
      <c r="H347" s="86"/>
      <c r="I347" s="86"/>
      <c r="J347" s="86"/>
      <c r="K347" s="86"/>
      <c r="L347" s="86"/>
      <c r="M347" s="86"/>
      <c r="N347" s="86"/>
      <c r="O347" s="86"/>
      <c r="P347" s="86"/>
      <c r="Q347" s="89"/>
      <c r="R347" s="138"/>
      <c r="S347" s="138"/>
      <c r="AR347" s="130" t="str">
        <f t="shared" ref="AR347:AR410" si="37">IF(D347="","",WEEKDAY(D347,"2"))</f>
        <v/>
      </c>
      <c r="AS347" s="130" t="str">
        <f t="shared" ref="AS347:AS410" si="38">IF(E347="","",HOUR(E347))</f>
        <v/>
      </c>
      <c r="AT347" s="130" t="str">
        <f t="shared" ref="AT347:AT410" si="39">IF(B347="","",LEN(B347))</f>
        <v/>
      </c>
      <c r="AU347" s="139" t="str">
        <f t="shared" si="36"/>
        <v/>
      </c>
      <c r="AV347" s="141" t="str">
        <f t="shared" ref="AV347:AV410" si="40">IF(ISBLANK(Q347),"",F347/AU347*100)</f>
        <v/>
      </c>
      <c r="AW347" s="205"/>
    </row>
    <row r="348" spans="2:49" x14ac:dyDescent="0.2">
      <c r="B348" s="86"/>
      <c r="C348" s="86"/>
      <c r="D348" s="87"/>
      <c r="E348" s="88"/>
      <c r="F348" s="86"/>
      <c r="G348" s="86"/>
      <c r="H348" s="86"/>
      <c r="I348" s="86"/>
      <c r="J348" s="86"/>
      <c r="K348" s="86"/>
      <c r="L348" s="86"/>
      <c r="M348" s="86"/>
      <c r="N348" s="86"/>
      <c r="O348" s="86"/>
      <c r="P348" s="86"/>
      <c r="Q348" s="89"/>
      <c r="R348" s="138"/>
      <c r="S348" s="138"/>
      <c r="AR348" s="130" t="str">
        <f t="shared" si="37"/>
        <v/>
      </c>
      <c r="AS348" s="130" t="str">
        <f t="shared" si="38"/>
        <v/>
      </c>
      <c r="AT348" s="130" t="str">
        <f t="shared" si="39"/>
        <v/>
      </c>
      <c r="AU348" s="139" t="str">
        <f t="shared" si="36"/>
        <v/>
      </c>
      <c r="AV348" s="141" t="str">
        <f t="shared" si="40"/>
        <v/>
      </c>
      <c r="AW348" s="205"/>
    </row>
    <row r="349" spans="2:49" x14ac:dyDescent="0.2">
      <c r="B349" s="86"/>
      <c r="C349" s="86"/>
      <c r="D349" s="87"/>
      <c r="E349" s="88"/>
      <c r="F349" s="86"/>
      <c r="G349" s="86"/>
      <c r="H349" s="86"/>
      <c r="I349" s="86"/>
      <c r="J349" s="86"/>
      <c r="K349" s="86"/>
      <c r="L349" s="86"/>
      <c r="M349" s="86"/>
      <c r="N349" s="86"/>
      <c r="O349" s="86"/>
      <c r="P349" s="86"/>
      <c r="Q349" s="89"/>
      <c r="R349" s="138"/>
      <c r="S349" s="138"/>
      <c r="AR349" s="130" t="str">
        <f t="shared" si="37"/>
        <v/>
      </c>
      <c r="AS349" s="130" t="str">
        <f t="shared" si="38"/>
        <v/>
      </c>
      <c r="AT349" s="130" t="str">
        <f t="shared" si="39"/>
        <v/>
      </c>
      <c r="AU349" s="139" t="str">
        <f t="shared" si="36"/>
        <v/>
      </c>
      <c r="AV349" s="141" t="str">
        <f t="shared" si="40"/>
        <v/>
      </c>
      <c r="AW349" s="205"/>
    </row>
    <row r="350" spans="2:49" x14ac:dyDescent="0.2">
      <c r="B350" s="86"/>
      <c r="C350" s="86"/>
      <c r="D350" s="87"/>
      <c r="E350" s="88"/>
      <c r="F350" s="86"/>
      <c r="G350" s="86"/>
      <c r="H350" s="86"/>
      <c r="I350" s="86"/>
      <c r="J350" s="86"/>
      <c r="K350" s="86"/>
      <c r="L350" s="86"/>
      <c r="M350" s="86"/>
      <c r="N350" s="86"/>
      <c r="O350" s="86"/>
      <c r="P350" s="86"/>
      <c r="Q350" s="89"/>
      <c r="R350" s="138"/>
      <c r="S350" s="138"/>
      <c r="AR350" s="130" t="str">
        <f t="shared" si="37"/>
        <v/>
      </c>
      <c r="AS350" s="130" t="str">
        <f t="shared" si="38"/>
        <v/>
      </c>
      <c r="AT350" s="130" t="str">
        <f t="shared" si="39"/>
        <v/>
      </c>
      <c r="AU350" s="139" t="str">
        <f t="shared" si="36"/>
        <v/>
      </c>
      <c r="AV350" s="141" t="str">
        <f t="shared" si="40"/>
        <v/>
      </c>
      <c r="AW350" s="205"/>
    </row>
    <row r="351" spans="2:49" x14ac:dyDescent="0.2">
      <c r="B351" s="86"/>
      <c r="C351" s="86"/>
      <c r="D351" s="87"/>
      <c r="E351" s="88"/>
      <c r="F351" s="86"/>
      <c r="G351" s="86"/>
      <c r="H351" s="86"/>
      <c r="I351" s="86"/>
      <c r="J351" s="86"/>
      <c r="K351" s="86"/>
      <c r="L351" s="86"/>
      <c r="M351" s="86"/>
      <c r="N351" s="86"/>
      <c r="O351" s="86"/>
      <c r="P351" s="86"/>
      <c r="Q351" s="89"/>
      <c r="R351" s="138"/>
      <c r="S351" s="138"/>
      <c r="AR351" s="130" t="str">
        <f t="shared" si="37"/>
        <v/>
      </c>
      <c r="AS351" s="130" t="str">
        <f t="shared" si="38"/>
        <v/>
      </c>
      <c r="AT351" s="130" t="str">
        <f t="shared" si="39"/>
        <v/>
      </c>
      <c r="AU351" s="139" t="str">
        <f t="shared" si="36"/>
        <v/>
      </c>
      <c r="AV351" s="141" t="str">
        <f t="shared" si="40"/>
        <v/>
      </c>
      <c r="AW351" s="205"/>
    </row>
    <row r="352" spans="2:49" x14ac:dyDescent="0.2">
      <c r="B352" s="86"/>
      <c r="C352" s="86"/>
      <c r="D352" s="87"/>
      <c r="E352" s="88"/>
      <c r="F352" s="86"/>
      <c r="G352" s="86"/>
      <c r="H352" s="86"/>
      <c r="I352" s="86"/>
      <c r="J352" s="86"/>
      <c r="K352" s="86"/>
      <c r="L352" s="86"/>
      <c r="M352" s="86"/>
      <c r="N352" s="86"/>
      <c r="O352" s="86"/>
      <c r="P352" s="86"/>
      <c r="Q352" s="89"/>
      <c r="R352" s="138"/>
      <c r="S352" s="138"/>
      <c r="AR352" s="130" t="str">
        <f t="shared" si="37"/>
        <v/>
      </c>
      <c r="AS352" s="130" t="str">
        <f t="shared" si="38"/>
        <v/>
      </c>
      <c r="AT352" s="130" t="str">
        <f t="shared" si="39"/>
        <v/>
      </c>
      <c r="AU352" s="139" t="str">
        <f t="shared" si="36"/>
        <v/>
      </c>
      <c r="AV352" s="141" t="str">
        <f t="shared" si="40"/>
        <v/>
      </c>
      <c r="AW352" s="205"/>
    </row>
    <row r="353" spans="2:49" x14ac:dyDescent="0.2">
      <c r="B353" s="86"/>
      <c r="C353" s="86"/>
      <c r="D353" s="87"/>
      <c r="E353" s="88"/>
      <c r="F353" s="86"/>
      <c r="G353" s="86"/>
      <c r="H353" s="86"/>
      <c r="I353" s="86"/>
      <c r="J353" s="86"/>
      <c r="K353" s="86"/>
      <c r="L353" s="86"/>
      <c r="M353" s="86"/>
      <c r="N353" s="86"/>
      <c r="O353" s="86"/>
      <c r="P353" s="86"/>
      <c r="Q353" s="89"/>
      <c r="R353" s="138"/>
      <c r="S353" s="138"/>
      <c r="AR353" s="130" t="str">
        <f t="shared" si="37"/>
        <v/>
      </c>
      <c r="AS353" s="130" t="str">
        <f t="shared" si="38"/>
        <v/>
      </c>
      <c r="AT353" s="130" t="str">
        <f t="shared" si="39"/>
        <v/>
      </c>
      <c r="AU353" s="139" t="str">
        <f t="shared" si="36"/>
        <v/>
      </c>
      <c r="AV353" s="141" t="str">
        <f t="shared" si="40"/>
        <v/>
      </c>
      <c r="AW353" s="205"/>
    </row>
    <row r="354" spans="2:49" x14ac:dyDescent="0.2">
      <c r="B354" s="86"/>
      <c r="C354" s="86"/>
      <c r="D354" s="87"/>
      <c r="E354" s="88"/>
      <c r="F354" s="86"/>
      <c r="G354" s="86"/>
      <c r="H354" s="86"/>
      <c r="I354" s="86"/>
      <c r="J354" s="86"/>
      <c r="K354" s="86"/>
      <c r="L354" s="86"/>
      <c r="M354" s="86"/>
      <c r="N354" s="86"/>
      <c r="O354" s="86"/>
      <c r="P354" s="86"/>
      <c r="Q354" s="89"/>
      <c r="R354" s="138"/>
      <c r="S354" s="138"/>
      <c r="AR354" s="130" t="str">
        <f t="shared" si="37"/>
        <v/>
      </c>
      <c r="AS354" s="130" t="str">
        <f t="shared" si="38"/>
        <v/>
      </c>
      <c r="AT354" s="130" t="str">
        <f t="shared" si="39"/>
        <v/>
      </c>
      <c r="AU354" s="139" t="str">
        <f t="shared" si="36"/>
        <v/>
      </c>
      <c r="AV354" s="141" t="str">
        <f t="shared" si="40"/>
        <v/>
      </c>
      <c r="AW354" s="205"/>
    </row>
    <row r="355" spans="2:49" x14ac:dyDescent="0.2">
      <c r="B355" s="86"/>
      <c r="C355" s="86"/>
      <c r="D355" s="87"/>
      <c r="E355" s="88"/>
      <c r="F355" s="86"/>
      <c r="G355" s="86"/>
      <c r="H355" s="86"/>
      <c r="I355" s="86"/>
      <c r="J355" s="86"/>
      <c r="K355" s="86"/>
      <c r="L355" s="86"/>
      <c r="M355" s="86"/>
      <c r="N355" s="86"/>
      <c r="O355" s="86"/>
      <c r="P355" s="86"/>
      <c r="Q355" s="89"/>
      <c r="R355" s="138"/>
      <c r="S355" s="138"/>
      <c r="AR355" s="130" t="str">
        <f t="shared" si="37"/>
        <v/>
      </c>
      <c r="AS355" s="130" t="str">
        <f t="shared" si="38"/>
        <v/>
      </c>
      <c r="AT355" s="130" t="str">
        <f t="shared" si="39"/>
        <v/>
      </c>
      <c r="AU355" s="139" t="str">
        <f t="shared" si="36"/>
        <v/>
      </c>
      <c r="AV355" s="141" t="str">
        <f t="shared" si="40"/>
        <v/>
      </c>
      <c r="AW355" s="205"/>
    </row>
    <row r="356" spans="2:49" x14ac:dyDescent="0.2">
      <c r="B356" s="86"/>
      <c r="C356" s="86"/>
      <c r="D356" s="87"/>
      <c r="E356" s="88"/>
      <c r="F356" s="86"/>
      <c r="G356" s="86"/>
      <c r="H356" s="86"/>
      <c r="I356" s="86"/>
      <c r="J356" s="86"/>
      <c r="K356" s="86"/>
      <c r="L356" s="86"/>
      <c r="M356" s="86"/>
      <c r="N356" s="86"/>
      <c r="O356" s="86"/>
      <c r="P356" s="86"/>
      <c r="Q356" s="89"/>
      <c r="R356" s="138"/>
      <c r="S356" s="138"/>
      <c r="AR356" s="130" t="str">
        <f t="shared" si="37"/>
        <v/>
      </c>
      <c r="AS356" s="130" t="str">
        <f t="shared" si="38"/>
        <v/>
      </c>
      <c r="AT356" s="130" t="str">
        <f t="shared" si="39"/>
        <v/>
      </c>
      <c r="AU356" s="139" t="str">
        <f t="shared" si="36"/>
        <v/>
      </c>
      <c r="AV356" s="141" t="str">
        <f t="shared" si="40"/>
        <v/>
      </c>
      <c r="AW356" s="205"/>
    </row>
    <row r="357" spans="2:49" x14ac:dyDescent="0.2">
      <c r="B357" s="86"/>
      <c r="C357" s="86"/>
      <c r="D357" s="87"/>
      <c r="E357" s="88"/>
      <c r="F357" s="86"/>
      <c r="G357" s="86"/>
      <c r="H357" s="86"/>
      <c r="I357" s="86"/>
      <c r="J357" s="86"/>
      <c r="K357" s="86"/>
      <c r="L357" s="86"/>
      <c r="M357" s="86"/>
      <c r="N357" s="86"/>
      <c r="O357" s="86"/>
      <c r="P357" s="86"/>
      <c r="Q357" s="89"/>
      <c r="R357" s="138"/>
      <c r="S357" s="138"/>
      <c r="AR357" s="130" t="str">
        <f t="shared" si="37"/>
        <v/>
      </c>
      <c r="AS357" s="130" t="str">
        <f t="shared" si="38"/>
        <v/>
      </c>
      <c r="AT357" s="130" t="str">
        <f t="shared" si="39"/>
        <v/>
      </c>
      <c r="AU357" s="139" t="str">
        <f t="shared" si="36"/>
        <v/>
      </c>
      <c r="AV357" s="141" t="str">
        <f t="shared" si="40"/>
        <v/>
      </c>
      <c r="AW357" s="205"/>
    </row>
    <row r="358" spans="2:49" x14ac:dyDescent="0.2">
      <c r="B358" s="86"/>
      <c r="C358" s="86"/>
      <c r="D358" s="87"/>
      <c r="E358" s="88"/>
      <c r="F358" s="86"/>
      <c r="G358" s="86"/>
      <c r="H358" s="86"/>
      <c r="I358" s="86"/>
      <c r="J358" s="86"/>
      <c r="K358" s="86"/>
      <c r="L358" s="86"/>
      <c r="M358" s="86"/>
      <c r="N358" s="86"/>
      <c r="O358" s="86"/>
      <c r="P358" s="86"/>
      <c r="Q358" s="89"/>
      <c r="R358" s="138"/>
      <c r="S358" s="138"/>
      <c r="AR358" s="130" t="str">
        <f t="shared" si="37"/>
        <v/>
      </c>
      <c r="AS358" s="130" t="str">
        <f t="shared" si="38"/>
        <v/>
      </c>
      <c r="AT358" s="130" t="str">
        <f t="shared" si="39"/>
        <v/>
      </c>
      <c r="AU358" s="139" t="str">
        <f t="shared" si="36"/>
        <v/>
      </c>
      <c r="AV358" s="141" t="str">
        <f t="shared" si="40"/>
        <v/>
      </c>
      <c r="AW358" s="205"/>
    </row>
    <row r="359" spans="2:49" x14ac:dyDescent="0.2">
      <c r="B359" s="86"/>
      <c r="C359" s="86"/>
      <c r="D359" s="87"/>
      <c r="E359" s="88"/>
      <c r="F359" s="86"/>
      <c r="G359" s="86"/>
      <c r="H359" s="86"/>
      <c r="I359" s="86"/>
      <c r="J359" s="86"/>
      <c r="K359" s="86"/>
      <c r="L359" s="86"/>
      <c r="M359" s="86"/>
      <c r="N359" s="86"/>
      <c r="O359" s="86"/>
      <c r="P359" s="86"/>
      <c r="Q359" s="89"/>
      <c r="R359" s="138"/>
      <c r="S359" s="138"/>
      <c r="AR359" s="130" t="str">
        <f t="shared" si="37"/>
        <v/>
      </c>
      <c r="AS359" s="130" t="str">
        <f t="shared" si="38"/>
        <v/>
      </c>
      <c r="AT359" s="130" t="str">
        <f t="shared" si="39"/>
        <v/>
      </c>
      <c r="AU359" s="139" t="str">
        <f t="shared" si="36"/>
        <v/>
      </c>
      <c r="AV359" s="141" t="str">
        <f t="shared" si="40"/>
        <v/>
      </c>
      <c r="AW359" s="205"/>
    </row>
    <row r="360" spans="2:49" x14ac:dyDescent="0.2">
      <c r="B360" s="86"/>
      <c r="C360" s="86"/>
      <c r="D360" s="87"/>
      <c r="E360" s="88"/>
      <c r="F360" s="86"/>
      <c r="G360" s="86"/>
      <c r="H360" s="86"/>
      <c r="I360" s="86"/>
      <c r="J360" s="86"/>
      <c r="K360" s="86"/>
      <c r="L360" s="86"/>
      <c r="M360" s="86"/>
      <c r="N360" s="86"/>
      <c r="O360" s="86"/>
      <c r="P360" s="86"/>
      <c r="Q360" s="89"/>
      <c r="R360" s="138"/>
      <c r="S360" s="138"/>
      <c r="AR360" s="130" t="str">
        <f t="shared" si="37"/>
        <v/>
      </c>
      <c r="AS360" s="130" t="str">
        <f t="shared" si="38"/>
        <v/>
      </c>
      <c r="AT360" s="130" t="str">
        <f t="shared" si="39"/>
        <v/>
      </c>
      <c r="AU360" s="139" t="str">
        <f t="shared" si="36"/>
        <v/>
      </c>
      <c r="AV360" s="141" t="str">
        <f t="shared" si="40"/>
        <v/>
      </c>
      <c r="AW360" s="205"/>
    </row>
    <row r="361" spans="2:49" x14ac:dyDescent="0.2">
      <c r="B361" s="86"/>
      <c r="C361" s="86"/>
      <c r="D361" s="87"/>
      <c r="E361" s="88"/>
      <c r="F361" s="86"/>
      <c r="G361" s="86"/>
      <c r="H361" s="86"/>
      <c r="I361" s="86"/>
      <c r="J361" s="86"/>
      <c r="K361" s="86"/>
      <c r="L361" s="86"/>
      <c r="M361" s="86"/>
      <c r="N361" s="86"/>
      <c r="O361" s="86"/>
      <c r="P361" s="86"/>
      <c r="Q361" s="89"/>
      <c r="R361" s="138"/>
      <c r="S361" s="138"/>
      <c r="AR361" s="130" t="str">
        <f t="shared" si="37"/>
        <v/>
      </c>
      <c r="AS361" s="130" t="str">
        <f t="shared" si="38"/>
        <v/>
      </c>
      <c r="AT361" s="130" t="str">
        <f t="shared" si="39"/>
        <v/>
      </c>
      <c r="AU361" s="139" t="str">
        <f t="shared" si="36"/>
        <v/>
      </c>
      <c r="AV361" s="141" t="str">
        <f t="shared" si="40"/>
        <v/>
      </c>
      <c r="AW361" s="205"/>
    </row>
    <row r="362" spans="2:49" x14ac:dyDescent="0.2">
      <c r="B362" s="86"/>
      <c r="C362" s="86"/>
      <c r="D362" s="87"/>
      <c r="E362" s="88"/>
      <c r="F362" s="86"/>
      <c r="G362" s="86"/>
      <c r="H362" s="86"/>
      <c r="I362" s="86"/>
      <c r="J362" s="86"/>
      <c r="K362" s="86"/>
      <c r="L362" s="86"/>
      <c r="M362" s="86"/>
      <c r="N362" s="86"/>
      <c r="O362" s="86"/>
      <c r="P362" s="86"/>
      <c r="Q362" s="89"/>
      <c r="R362" s="138"/>
      <c r="S362" s="138"/>
      <c r="AR362" s="130" t="str">
        <f t="shared" si="37"/>
        <v/>
      </c>
      <c r="AS362" s="130" t="str">
        <f t="shared" si="38"/>
        <v/>
      </c>
      <c r="AT362" s="130" t="str">
        <f t="shared" si="39"/>
        <v/>
      </c>
      <c r="AU362" s="139" t="str">
        <f t="shared" si="36"/>
        <v/>
      </c>
      <c r="AV362" s="141" t="str">
        <f t="shared" si="40"/>
        <v/>
      </c>
      <c r="AW362" s="205"/>
    </row>
    <row r="363" spans="2:49" x14ac:dyDescent="0.2">
      <c r="B363" s="86"/>
      <c r="C363" s="86"/>
      <c r="D363" s="87"/>
      <c r="E363" s="88"/>
      <c r="F363" s="86"/>
      <c r="G363" s="86"/>
      <c r="H363" s="86"/>
      <c r="I363" s="86"/>
      <c r="J363" s="86"/>
      <c r="K363" s="86"/>
      <c r="L363" s="86"/>
      <c r="M363" s="86"/>
      <c r="N363" s="86"/>
      <c r="O363" s="86"/>
      <c r="P363" s="86"/>
      <c r="Q363" s="89"/>
      <c r="R363" s="138"/>
      <c r="S363" s="138"/>
      <c r="AR363" s="130" t="str">
        <f t="shared" si="37"/>
        <v/>
      </c>
      <c r="AS363" s="130" t="str">
        <f t="shared" si="38"/>
        <v/>
      </c>
      <c r="AT363" s="130" t="str">
        <f t="shared" si="39"/>
        <v/>
      </c>
      <c r="AU363" s="139" t="str">
        <f t="shared" si="36"/>
        <v/>
      </c>
      <c r="AV363" s="141" t="str">
        <f t="shared" si="40"/>
        <v/>
      </c>
      <c r="AW363" s="205"/>
    </row>
    <row r="364" spans="2:49" x14ac:dyDescent="0.2">
      <c r="B364" s="86"/>
      <c r="C364" s="86"/>
      <c r="D364" s="87"/>
      <c r="E364" s="88"/>
      <c r="F364" s="86"/>
      <c r="G364" s="86"/>
      <c r="H364" s="86"/>
      <c r="I364" s="86"/>
      <c r="J364" s="86"/>
      <c r="K364" s="86"/>
      <c r="L364" s="86"/>
      <c r="M364" s="86"/>
      <c r="N364" s="86"/>
      <c r="O364" s="86"/>
      <c r="P364" s="86"/>
      <c r="Q364" s="89"/>
      <c r="R364" s="138"/>
      <c r="S364" s="138"/>
      <c r="AR364" s="130" t="str">
        <f t="shared" si="37"/>
        <v/>
      </c>
      <c r="AS364" s="130" t="str">
        <f t="shared" si="38"/>
        <v/>
      </c>
      <c r="AT364" s="130" t="str">
        <f t="shared" si="39"/>
        <v/>
      </c>
      <c r="AU364" s="139" t="str">
        <f t="shared" si="36"/>
        <v/>
      </c>
      <c r="AV364" s="141" t="str">
        <f t="shared" si="40"/>
        <v/>
      </c>
      <c r="AW364" s="205"/>
    </row>
    <row r="365" spans="2:49" x14ac:dyDescent="0.2">
      <c r="B365" s="86"/>
      <c r="C365" s="86"/>
      <c r="D365" s="87"/>
      <c r="E365" s="88"/>
      <c r="F365" s="86"/>
      <c r="G365" s="86"/>
      <c r="H365" s="86"/>
      <c r="I365" s="86"/>
      <c r="J365" s="86"/>
      <c r="K365" s="86"/>
      <c r="L365" s="86"/>
      <c r="M365" s="86"/>
      <c r="N365" s="86"/>
      <c r="O365" s="86"/>
      <c r="P365" s="86"/>
      <c r="Q365" s="89"/>
      <c r="R365" s="138"/>
      <c r="S365" s="138"/>
      <c r="AR365" s="130" t="str">
        <f t="shared" si="37"/>
        <v/>
      </c>
      <c r="AS365" s="130" t="str">
        <f t="shared" si="38"/>
        <v/>
      </c>
      <c r="AT365" s="130" t="str">
        <f t="shared" si="39"/>
        <v/>
      </c>
      <c r="AU365" s="139" t="str">
        <f t="shared" si="36"/>
        <v/>
      </c>
      <c r="AV365" s="141" t="str">
        <f t="shared" si="40"/>
        <v/>
      </c>
      <c r="AW365" s="205"/>
    </row>
    <row r="366" spans="2:49" x14ac:dyDescent="0.2">
      <c r="B366" s="86"/>
      <c r="C366" s="86"/>
      <c r="D366" s="87"/>
      <c r="E366" s="88"/>
      <c r="F366" s="86"/>
      <c r="G366" s="86"/>
      <c r="H366" s="86"/>
      <c r="I366" s="86"/>
      <c r="J366" s="86"/>
      <c r="K366" s="86"/>
      <c r="L366" s="86"/>
      <c r="M366" s="86"/>
      <c r="N366" s="86"/>
      <c r="O366" s="86"/>
      <c r="P366" s="86"/>
      <c r="Q366" s="89"/>
      <c r="R366" s="138"/>
      <c r="S366" s="138"/>
      <c r="AR366" s="130" t="str">
        <f t="shared" si="37"/>
        <v/>
      </c>
      <c r="AS366" s="130" t="str">
        <f t="shared" si="38"/>
        <v/>
      </c>
      <c r="AT366" s="130" t="str">
        <f t="shared" si="39"/>
        <v/>
      </c>
      <c r="AU366" s="139" t="str">
        <f t="shared" si="36"/>
        <v/>
      </c>
      <c r="AV366" s="141" t="str">
        <f t="shared" si="40"/>
        <v/>
      </c>
      <c r="AW366" s="205"/>
    </row>
    <row r="367" spans="2:49" x14ac:dyDescent="0.2">
      <c r="B367" s="86"/>
      <c r="C367" s="86"/>
      <c r="D367" s="87"/>
      <c r="E367" s="88"/>
      <c r="F367" s="86"/>
      <c r="G367" s="86"/>
      <c r="H367" s="86"/>
      <c r="I367" s="86"/>
      <c r="J367" s="86"/>
      <c r="K367" s="86"/>
      <c r="L367" s="86"/>
      <c r="M367" s="86"/>
      <c r="N367" s="86"/>
      <c r="O367" s="86"/>
      <c r="P367" s="86"/>
      <c r="Q367" s="89"/>
      <c r="R367" s="138"/>
      <c r="S367" s="138"/>
      <c r="AR367" s="130" t="str">
        <f t="shared" si="37"/>
        <v/>
      </c>
      <c r="AS367" s="130" t="str">
        <f t="shared" si="38"/>
        <v/>
      </c>
      <c r="AT367" s="130" t="str">
        <f t="shared" si="39"/>
        <v/>
      </c>
      <c r="AU367" s="139" t="str">
        <f t="shared" si="36"/>
        <v/>
      </c>
      <c r="AV367" s="141" t="str">
        <f t="shared" si="40"/>
        <v/>
      </c>
      <c r="AW367" s="205"/>
    </row>
    <row r="368" spans="2:49" x14ac:dyDescent="0.2">
      <c r="B368" s="86"/>
      <c r="C368" s="86"/>
      <c r="D368" s="87"/>
      <c r="E368" s="88"/>
      <c r="F368" s="86"/>
      <c r="G368" s="86"/>
      <c r="H368" s="86"/>
      <c r="I368" s="86"/>
      <c r="J368" s="86"/>
      <c r="K368" s="86"/>
      <c r="L368" s="86"/>
      <c r="M368" s="86"/>
      <c r="N368" s="86"/>
      <c r="O368" s="86"/>
      <c r="P368" s="86"/>
      <c r="Q368" s="89"/>
      <c r="R368" s="138"/>
      <c r="S368" s="138"/>
      <c r="AR368" s="130" t="str">
        <f t="shared" si="37"/>
        <v/>
      </c>
      <c r="AS368" s="130" t="str">
        <f t="shared" si="38"/>
        <v/>
      </c>
      <c r="AT368" s="130" t="str">
        <f t="shared" si="39"/>
        <v/>
      </c>
      <c r="AU368" s="139" t="str">
        <f t="shared" si="36"/>
        <v/>
      </c>
      <c r="AV368" s="141" t="str">
        <f t="shared" si="40"/>
        <v/>
      </c>
      <c r="AW368" s="205"/>
    </row>
    <row r="369" spans="2:49" x14ac:dyDescent="0.2">
      <c r="B369" s="86"/>
      <c r="C369" s="86"/>
      <c r="D369" s="87"/>
      <c r="E369" s="88"/>
      <c r="F369" s="86"/>
      <c r="G369" s="86"/>
      <c r="H369" s="86"/>
      <c r="I369" s="86"/>
      <c r="J369" s="86"/>
      <c r="K369" s="86"/>
      <c r="L369" s="86"/>
      <c r="M369" s="86"/>
      <c r="N369" s="86"/>
      <c r="O369" s="86"/>
      <c r="P369" s="86"/>
      <c r="Q369" s="89"/>
      <c r="R369" s="138"/>
      <c r="S369" s="138"/>
      <c r="AR369" s="130" t="str">
        <f t="shared" si="37"/>
        <v/>
      </c>
      <c r="AS369" s="130" t="str">
        <f t="shared" si="38"/>
        <v/>
      </c>
      <c r="AT369" s="130" t="str">
        <f t="shared" si="39"/>
        <v/>
      </c>
      <c r="AU369" s="139" t="str">
        <f t="shared" si="36"/>
        <v/>
      </c>
      <c r="AV369" s="141" t="str">
        <f t="shared" si="40"/>
        <v/>
      </c>
      <c r="AW369" s="205"/>
    </row>
    <row r="370" spans="2:49" x14ac:dyDescent="0.2">
      <c r="B370" s="86"/>
      <c r="C370" s="86"/>
      <c r="D370" s="87"/>
      <c r="E370" s="88"/>
      <c r="F370" s="86"/>
      <c r="G370" s="86"/>
      <c r="H370" s="86"/>
      <c r="I370" s="86"/>
      <c r="J370" s="86"/>
      <c r="K370" s="86"/>
      <c r="L370" s="86"/>
      <c r="M370" s="86"/>
      <c r="N370" s="86"/>
      <c r="O370" s="86"/>
      <c r="P370" s="86"/>
      <c r="Q370" s="89"/>
      <c r="R370" s="138"/>
      <c r="S370" s="138"/>
      <c r="AR370" s="130" t="str">
        <f t="shared" si="37"/>
        <v/>
      </c>
      <c r="AS370" s="130" t="str">
        <f t="shared" si="38"/>
        <v/>
      </c>
      <c r="AT370" s="130" t="str">
        <f t="shared" si="39"/>
        <v/>
      </c>
      <c r="AU370" s="139" t="str">
        <f t="shared" si="36"/>
        <v/>
      </c>
      <c r="AV370" s="141" t="str">
        <f t="shared" si="40"/>
        <v/>
      </c>
      <c r="AW370" s="205"/>
    </row>
    <row r="371" spans="2:49" x14ac:dyDescent="0.2">
      <c r="B371" s="86"/>
      <c r="C371" s="86"/>
      <c r="D371" s="87"/>
      <c r="E371" s="88"/>
      <c r="F371" s="86"/>
      <c r="G371" s="86"/>
      <c r="H371" s="86"/>
      <c r="I371" s="86"/>
      <c r="J371" s="86"/>
      <c r="K371" s="86"/>
      <c r="L371" s="86"/>
      <c r="M371" s="86"/>
      <c r="N371" s="86"/>
      <c r="O371" s="86"/>
      <c r="P371" s="86"/>
      <c r="Q371" s="89"/>
      <c r="R371" s="138"/>
      <c r="S371" s="138"/>
      <c r="AR371" s="130" t="str">
        <f t="shared" si="37"/>
        <v/>
      </c>
      <c r="AS371" s="130" t="str">
        <f t="shared" si="38"/>
        <v/>
      </c>
      <c r="AT371" s="130" t="str">
        <f t="shared" si="39"/>
        <v/>
      </c>
      <c r="AU371" s="139" t="str">
        <f t="shared" si="36"/>
        <v/>
      </c>
      <c r="AV371" s="141" t="str">
        <f t="shared" si="40"/>
        <v/>
      </c>
      <c r="AW371" s="205"/>
    </row>
    <row r="372" spans="2:49" x14ac:dyDescent="0.2">
      <c r="B372" s="86"/>
      <c r="C372" s="86"/>
      <c r="D372" s="87"/>
      <c r="E372" s="88"/>
      <c r="F372" s="86"/>
      <c r="G372" s="86"/>
      <c r="H372" s="86"/>
      <c r="I372" s="86"/>
      <c r="J372" s="86"/>
      <c r="K372" s="86"/>
      <c r="L372" s="86"/>
      <c r="M372" s="86"/>
      <c r="N372" s="86"/>
      <c r="O372" s="86"/>
      <c r="P372" s="86"/>
      <c r="Q372" s="89"/>
      <c r="R372" s="138"/>
      <c r="S372" s="138"/>
      <c r="AR372" s="130" t="str">
        <f t="shared" si="37"/>
        <v/>
      </c>
      <c r="AS372" s="130" t="str">
        <f t="shared" si="38"/>
        <v/>
      </c>
      <c r="AT372" s="130" t="str">
        <f t="shared" si="39"/>
        <v/>
      </c>
      <c r="AU372" s="139" t="str">
        <f t="shared" si="36"/>
        <v/>
      </c>
      <c r="AV372" s="141" t="str">
        <f t="shared" si="40"/>
        <v/>
      </c>
      <c r="AW372" s="205"/>
    </row>
    <row r="373" spans="2:49" x14ac:dyDescent="0.2">
      <c r="B373" s="86"/>
      <c r="C373" s="86"/>
      <c r="D373" s="87"/>
      <c r="E373" s="88"/>
      <c r="F373" s="86"/>
      <c r="G373" s="86"/>
      <c r="H373" s="86"/>
      <c r="I373" s="86"/>
      <c r="J373" s="86"/>
      <c r="K373" s="86"/>
      <c r="L373" s="86"/>
      <c r="M373" s="86"/>
      <c r="N373" s="86"/>
      <c r="O373" s="86"/>
      <c r="P373" s="86"/>
      <c r="Q373" s="89"/>
      <c r="R373" s="138"/>
      <c r="S373" s="138"/>
      <c r="AR373" s="130" t="str">
        <f t="shared" si="37"/>
        <v/>
      </c>
      <c r="AS373" s="130" t="str">
        <f t="shared" si="38"/>
        <v/>
      </c>
      <c r="AT373" s="130" t="str">
        <f t="shared" si="39"/>
        <v/>
      </c>
      <c r="AU373" s="139" t="str">
        <f t="shared" si="36"/>
        <v/>
      </c>
      <c r="AV373" s="141" t="str">
        <f t="shared" si="40"/>
        <v/>
      </c>
      <c r="AW373" s="205"/>
    </row>
    <row r="374" spans="2:49" x14ac:dyDescent="0.2">
      <c r="B374" s="86"/>
      <c r="C374" s="86"/>
      <c r="D374" s="87"/>
      <c r="E374" s="88"/>
      <c r="F374" s="86"/>
      <c r="G374" s="86"/>
      <c r="H374" s="86"/>
      <c r="I374" s="86"/>
      <c r="J374" s="86"/>
      <c r="K374" s="86"/>
      <c r="L374" s="86"/>
      <c r="M374" s="86"/>
      <c r="N374" s="86"/>
      <c r="O374" s="86"/>
      <c r="P374" s="86"/>
      <c r="Q374" s="89"/>
      <c r="R374" s="138"/>
      <c r="S374" s="138"/>
      <c r="AR374" s="130" t="str">
        <f t="shared" si="37"/>
        <v/>
      </c>
      <c r="AS374" s="130" t="str">
        <f t="shared" si="38"/>
        <v/>
      </c>
      <c r="AT374" s="130" t="str">
        <f t="shared" si="39"/>
        <v/>
      </c>
      <c r="AU374" s="139" t="str">
        <f t="shared" si="36"/>
        <v/>
      </c>
      <c r="AV374" s="141" t="str">
        <f t="shared" si="40"/>
        <v/>
      </c>
      <c r="AW374" s="205"/>
    </row>
    <row r="375" spans="2:49" x14ac:dyDescent="0.2">
      <c r="B375" s="86"/>
      <c r="C375" s="86"/>
      <c r="D375" s="87"/>
      <c r="E375" s="88"/>
      <c r="F375" s="86"/>
      <c r="G375" s="86"/>
      <c r="H375" s="86"/>
      <c r="I375" s="86"/>
      <c r="J375" s="86"/>
      <c r="K375" s="86"/>
      <c r="L375" s="86"/>
      <c r="M375" s="86"/>
      <c r="N375" s="86"/>
      <c r="O375" s="86"/>
      <c r="P375" s="86"/>
      <c r="Q375" s="89"/>
      <c r="R375" s="138"/>
      <c r="S375" s="138"/>
      <c r="AR375" s="130" t="str">
        <f t="shared" si="37"/>
        <v/>
      </c>
      <c r="AS375" s="130" t="str">
        <f t="shared" si="38"/>
        <v/>
      </c>
      <c r="AT375" s="130" t="str">
        <f t="shared" si="39"/>
        <v/>
      </c>
      <c r="AU375" s="139" t="str">
        <f t="shared" si="36"/>
        <v/>
      </c>
      <c r="AV375" s="141" t="str">
        <f t="shared" si="40"/>
        <v/>
      </c>
      <c r="AW375" s="205"/>
    </row>
    <row r="376" spans="2:49" x14ac:dyDescent="0.2">
      <c r="B376" s="86"/>
      <c r="C376" s="86"/>
      <c r="D376" s="87"/>
      <c r="E376" s="88"/>
      <c r="F376" s="86"/>
      <c r="G376" s="86"/>
      <c r="H376" s="86"/>
      <c r="I376" s="86"/>
      <c r="J376" s="86"/>
      <c r="K376" s="86"/>
      <c r="L376" s="86"/>
      <c r="M376" s="86"/>
      <c r="N376" s="86"/>
      <c r="O376" s="86"/>
      <c r="P376" s="86"/>
      <c r="Q376" s="89"/>
      <c r="R376" s="138"/>
      <c r="S376" s="138"/>
      <c r="AR376" s="130" t="str">
        <f t="shared" si="37"/>
        <v/>
      </c>
      <c r="AS376" s="130" t="str">
        <f t="shared" si="38"/>
        <v/>
      </c>
      <c r="AT376" s="130" t="str">
        <f t="shared" si="39"/>
        <v/>
      </c>
      <c r="AU376" s="139" t="str">
        <f t="shared" si="36"/>
        <v/>
      </c>
      <c r="AV376" s="141" t="str">
        <f t="shared" si="40"/>
        <v/>
      </c>
      <c r="AW376" s="205"/>
    </row>
    <row r="377" spans="2:49" x14ac:dyDescent="0.2">
      <c r="B377" s="86"/>
      <c r="C377" s="86"/>
      <c r="D377" s="87"/>
      <c r="E377" s="88"/>
      <c r="F377" s="86"/>
      <c r="G377" s="86"/>
      <c r="H377" s="86"/>
      <c r="I377" s="86"/>
      <c r="J377" s="86"/>
      <c r="K377" s="86"/>
      <c r="L377" s="86"/>
      <c r="M377" s="86"/>
      <c r="N377" s="86"/>
      <c r="O377" s="86"/>
      <c r="P377" s="86"/>
      <c r="Q377" s="89"/>
      <c r="R377" s="138"/>
      <c r="S377" s="138"/>
      <c r="AR377" s="130" t="str">
        <f t="shared" si="37"/>
        <v/>
      </c>
      <c r="AS377" s="130" t="str">
        <f t="shared" si="38"/>
        <v/>
      </c>
      <c r="AT377" s="130" t="str">
        <f t="shared" si="39"/>
        <v/>
      </c>
      <c r="AU377" s="139" t="str">
        <f t="shared" si="36"/>
        <v/>
      </c>
      <c r="AV377" s="141" t="str">
        <f t="shared" si="40"/>
        <v/>
      </c>
      <c r="AW377" s="205"/>
    </row>
    <row r="378" spans="2:49" x14ac:dyDescent="0.2">
      <c r="B378" s="86"/>
      <c r="C378" s="86"/>
      <c r="D378" s="87"/>
      <c r="E378" s="88"/>
      <c r="F378" s="86"/>
      <c r="G378" s="86"/>
      <c r="H378" s="86"/>
      <c r="I378" s="86"/>
      <c r="J378" s="86"/>
      <c r="K378" s="86"/>
      <c r="L378" s="86"/>
      <c r="M378" s="86"/>
      <c r="N378" s="86"/>
      <c r="O378" s="86"/>
      <c r="P378" s="86"/>
      <c r="Q378" s="89"/>
      <c r="R378" s="138"/>
      <c r="S378" s="138"/>
      <c r="AR378" s="130" t="str">
        <f t="shared" si="37"/>
        <v/>
      </c>
      <c r="AS378" s="130" t="str">
        <f t="shared" si="38"/>
        <v/>
      </c>
      <c r="AT378" s="130" t="str">
        <f t="shared" si="39"/>
        <v/>
      </c>
      <c r="AU378" s="139" t="str">
        <f t="shared" si="36"/>
        <v/>
      </c>
      <c r="AV378" s="141" t="str">
        <f t="shared" si="40"/>
        <v/>
      </c>
      <c r="AW378" s="205"/>
    </row>
    <row r="379" spans="2:49" x14ac:dyDescent="0.2">
      <c r="B379" s="86"/>
      <c r="C379" s="86"/>
      <c r="D379" s="87"/>
      <c r="E379" s="88"/>
      <c r="F379" s="86"/>
      <c r="G379" s="86"/>
      <c r="H379" s="86"/>
      <c r="I379" s="86"/>
      <c r="J379" s="86"/>
      <c r="K379" s="86"/>
      <c r="L379" s="86"/>
      <c r="M379" s="86"/>
      <c r="N379" s="86"/>
      <c r="O379" s="86"/>
      <c r="P379" s="86"/>
      <c r="Q379" s="89"/>
      <c r="R379" s="138"/>
      <c r="S379" s="138"/>
      <c r="AR379" s="130" t="str">
        <f t="shared" si="37"/>
        <v/>
      </c>
      <c r="AS379" s="130" t="str">
        <f t="shared" si="38"/>
        <v/>
      </c>
      <c r="AT379" s="130" t="str">
        <f t="shared" si="39"/>
        <v/>
      </c>
      <c r="AU379" s="139" t="str">
        <f t="shared" si="36"/>
        <v/>
      </c>
      <c r="AV379" s="141" t="str">
        <f t="shared" si="40"/>
        <v/>
      </c>
      <c r="AW379" s="205"/>
    </row>
    <row r="380" spans="2:49" x14ac:dyDescent="0.2">
      <c r="B380" s="86"/>
      <c r="C380" s="86"/>
      <c r="D380" s="87"/>
      <c r="E380" s="88"/>
      <c r="F380" s="86"/>
      <c r="G380" s="86"/>
      <c r="H380" s="86"/>
      <c r="I380" s="86"/>
      <c r="J380" s="86"/>
      <c r="K380" s="86"/>
      <c r="L380" s="86"/>
      <c r="M380" s="86"/>
      <c r="N380" s="86"/>
      <c r="O380" s="86"/>
      <c r="P380" s="86"/>
      <c r="Q380" s="89"/>
      <c r="R380" s="138"/>
      <c r="S380" s="138"/>
      <c r="AR380" s="130" t="str">
        <f t="shared" si="37"/>
        <v/>
      </c>
      <c r="AS380" s="130" t="str">
        <f t="shared" si="38"/>
        <v/>
      </c>
      <c r="AT380" s="130" t="str">
        <f t="shared" si="39"/>
        <v/>
      </c>
      <c r="AU380" s="139" t="str">
        <f t="shared" si="36"/>
        <v/>
      </c>
      <c r="AV380" s="141" t="str">
        <f t="shared" si="40"/>
        <v/>
      </c>
      <c r="AW380" s="205"/>
    </row>
    <row r="381" spans="2:49" x14ac:dyDescent="0.2">
      <c r="B381" s="86"/>
      <c r="C381" s="86"/>
      <c r="D381" s="87"/>
      <c r="E381" s="88"/>
      <c r="F381" s="86"/>
      <c r="G381" s="86"/>
      <c r="H381" s="86"/>
      <c r="I381" s="86"/>
      <c r="J381" s="86"/>
      <c r="K381" s="86"/>
      <c r="L381" s="86"/>
      <c r="M381" s="86"/>
      <c r="N381" s="86"/>
      <c r="O381" s="86"/>
      <c r="P381" s="86"/>
      <c r="Q381" s="89"/>
      <c r="R381" s="138"/>
      <c r="S381" s="138"/>
      <c r="AR381" s="130" t="str">
        <f t="shared" si="37"/>
        <v/>
      </c>
      <c r="AS381" s="130" t="str">
        <f t="shared" si="38"/>
        <v/>
      </c>
      <c r="AT381" s="130" t="str">
        <f t="shared" si="39"/>
        <v/>
      </c>
      <c r="AU381" s="139" t="str">
        <f t="shared" si="36"/>
        <v/>
      </c>
      <c r="AV381" s="141" t="str">
        <f t="shared" si="40"/>
        <v/>
      </c>
      <c r="AW381" s="205"/>
    </row>
    <row r="382" spans="2:49" x14ac:dyDescent="0.2">
      <c r="B382" s="86"/>
      <c r="C382" s="86"/>
      <c r="D382" s="87"/>
      <c r="E382" s="88"/>
      <c r="F382" s="86"/>
      <c r="G382" s="86"/>
      <c r="H382" s="86"/>
      <c r="I382" s="86"/>
      <c r="J382" s="86"/>
      <c r="K382" s="86"/>
      <c r="L382" s="86"/>
      <c r="M382" s="86"/>
      <c r="N382" s="86"/>
      <c r="O382" s="86"/>
      <c r="P382" s="86"/>
      <c r="Q382" s="89"/>
      <c r="R382" s="138"/>
      <c r="S382" s="138"/>
      <c r="AR382" s="130" t="str">
        <f t="shared" si="37"/>
        <v/>
      </c>
      <c r="AS382" s="130" t="str">
        <f t="shared" si="38"/>
        <v/>
      </c>
      <c r="AT382" s="130" t="str">
        <f t="shared" si="39"/>
        <v/>
      </c>
      <c r="AU382" s="139" t="str">
        <f t="shared" si="36"/>
        <v/>
      </c>
      <c r="AV382" s="141" t="str">
        <f t="shared" si="40"/>
        <v/>
      </c>
      <c r="AW382" s="205"/>
    </row>
    <row r="383" spans="2:49" x14ac:dyDescent="0.2">
      <c r="B383" s="86"/>
      <c r="C383" s="86"/>
      <c r="D383" s="87"/>
      <c r="E383" s="88"/>
      <c r="F383" s="86"/>
      <c r="G383" s="86"/>
      <c r="H383" s="86"/>
      <c r="I383" s="86"/>
      <c r="J383" s="86"/>
      <c r="K383" s="86"/>
      <c r="L383" s="86"/>
      <c r="M383" s="86"/>
      <c r="N383" s="86"/>
      <c r="O383" s="86"/>
      <c r="P383" s="86"/>
      <c r="Q383" s="89"/>
      <c r="R383" s="138"/>
      <c r="S383" s="138"/>
      <c r="AR383" s="130" t="str">
        <f t="shared" si="37"/>
        <v/>
      </c>
      <c r="AS383" s="130" t="str">
        <f t="shared" si="38"/>
        <v/>
      </c>
      <c r="AT383" s="130" t="str">
        <f t="shared" si="39"/>
        <v/>
      </c>
      <c r="AU383" s="139" t="str">
        <f t="shared" si="36"/>
        <v/>
      </c>
      <c r="AV383" s="141" t="str">
        <f t="shared" si="40"/>
        <v/>
      </c>
      <c r="AW383" s="205"/>
    </row>
    <row r="384" spans="2:49" x14ac:dyDescent="0.2">
      <c r="B384" s="86"/>
      <c r="C384" s="86"/>
      <c r="D384" s="87"/>
      <c r="E384" s="88"/>
      <c r="F384" s="86"/>
      <c r="G384" s="86"/>
      <c r="H384" s="86"/>
      <c r="I384" s="86"/>
      <c r="J384" s="86"/>
      <c r="K384" s="86"/>
      <c r="L384" s="86"/>
      <c r="M384" s="86"/>
      <c r="N384" s="86"/>
      <c r="O384" s="86"/>
      <c r="P384" s="86"/>
      <c r="Q384" s="89"/>
      <c r="R384" s="138"/>
      <c r="S384" s="138"/>
      <c r="AR384" s="130" t="str">
        <f t="shared" si="37"/>
        <v/>
      </c>
      <c r="AS384" s="130" t="str">
        <f t="shared" si="38"/>
        <v/>
      </c>
      <c r="AT384" s="130" t="str">
        <f t="shared" si="39"/>
        <v/>
      </c>
      <c r="AU384" s="139" t="str">
        <f t="shared" si="36"/>
        <v/>
      </c>
      <c r="AV384" s="141" t="str">
        <f t="shared" si="40"/>
        <v/>
      </c>
      <c r="AW384" s="205"/>
    </row>
    <row r="385" spans="2:49" x14ac:dyDescent="0.2">
      <c r="B385" s="86"/>
      <c r="C385" s="86"/>
      <c r="D385" s="87"/>
      <c r="E385" s="88"/>
      <c r="F385" s="86"/>
      <c r="G385" s="86"/>
      <c r="H385" s="86"/>
      <c r="I385" s="86"/>
      <c r="J385" s="86"/>
      <c r="K385" s="86"/>
      <c r="L385" s="86"/>
      <c r="M385" s="86"/>
      <c r="N385" s="86"/>
      <c r="O385" s="86"/>
      <c r="P385" s="86"/>
      <c r="Q385" s="89"/>
      <c r="R385" s="138"/>
      <c r="S385" s="138"/>
      <c r="AR385" s="130" t="str">
        <f t="shared" si="37"/>
        <v/>
      </c>
      <c r="AS385" s="130" t="str">
        <f t="shared" si="38"/>
        <v/>
      </c>
      <c r="AT385" s="130" t="str">
        <f t="shared" si="39"/>
        <v/>
      </c>
      <c r="AU385" s="139" t="str">
        <f t="shared" si="36"/>
        <v/>
      </c>
      <c r="AV385" s="141" t="str">
        <f t="shared" si="40"/>
        <v/>
      </c>
      <c r="AW385" s="205"/>
    </row>
    <row r="386" spans="2:49" x14ac:dyDescent="0.2">
      <c r="B386" s="86"/>
      <c r="C386" s="86"/>
      <c r="D386" s="87"/>
      <c r="E386" s="88"/>
      <c r="F386" s="86"/>
      <c r="G386" s="86"/>
      <c r="H386" s="86"/>
      <c r="I386" s="86"/>
      <c r="J386" s="86"/>
      <c r="K386" s="86"/>
      <c r="L386" s="86"/>
      <c r="M386" s="86"/>
      <c r="N386" s="86"/>
      <c r="O386" s="86"/>
      <c r="P386" s="86"/>
      <c r="Q386" s="89"/>
      <c r="R386" s="138"/>
      <c r="S386" s="138"/>
      <c r="AR386" s="130" t="str">
        <f t="shared" si="37"/>
        <v/>
      </c>
      <c r="AS386" s="130" t="str">
        <f t="shared" si="38"/>
        <v/>
      </c>
      <c r="AT386" s="130" t="str">
        <f t="shared" si="39"/>
        <v/>
      </c>
      <c r="AU386" s="139" t="str">
        <f t="shared" si="36"/>
        <v/>
      </c>
      <c r="AV386" s="141" t="str">
        <f t="shared" si="40"/>
        <v/>
      </c>
      <c r="AW386" s="205"/>
    </row>
    <row r="387" spans="2:49" x14ac:dyDescent="0.2">
      <c r="B387" s="86"/>
      <c r="C387" s="86"/>
      <c r="D387" s="87"/>
      <c r="E387" s="88"/>
      <c r="F387" s="86"/>
      <c r="G387" s="86"/>
      <c r="H387" s="86"/>
      <c r="I387" s="86"/>
      <c r="J387" s="86"/>
      <c r="K387" s="86"/>
      <c r="L387" s="86"/>
      <c r="M387" s="86"/>
      <c r="N387" s="86"/>
      <c r="O387" s="86"/>
      <c r="P387" s="86"/>
      <c r="Q387" s="89"/>
      <c r="R387" s="138"/>
      <c r="S387" s="138"/>
      <c r="AR387" s="130" t="str">
        <f t="shared" si="37"/>
        <v/>
      </c>
      <c r="AS387" s="130" t="str">
        <f t="shared" si="38"/>
        <v/>
      </c>
      <c r="AT387" s="130" t="str">
        <f t="shared" si="39"/>
        <v/>
      </c>
      <c r="AU387" s="139" t="str">
        <f t="shared" si="36"/>
        <v/>
      </c>
      <c r="AV387" s="141" t="str">
        <f t="shared" si="40"/>
        <v/>
      </c>
      <c r="AW387" s="205"/>
    </row>
    <row r="388" spans="2:49" x14ac:dyDescent="0.2">
      <c r="B388" s="86"/>
      <c r="C388" s="86"/>
      <c r="D388" s="87"/>
      <c r="E388" s="88"/>
      <c r="F388" s="86"/>
      <c r="G388" s="86"/>
      <c r="H388" s="86"/>
      <c r="I388" s="86"/>
      <c r="J388" s="86"/>
      <c r="K388" s="86"/>
      <c r="L388" s="86"/>
      <c r="M388" s="86"/>
      <c r="N388" s="86"/>
      <c r="O388" s="86"/>
      <c r="P388" s="86"/>
      <c r="Q388" s="89"/>
      <c r="R388" s="138"/>
      <c r="S388" s="138"/>
      <c r="AR388" s="130" t="str">
        <f t="shared" si="37"/>
        <v/>
      </c>
      <c r="AS388" s="130" t="str">
        <f t="shared" si="38"/>
        <v/>
      </c>
      <c r="AT388" s="130" t="str">
        <f t="shared" si="39"/>
        <v/>
      </c>
      <c r="AU388" s="139" t="str">
        <f t="shared" si="36"/>
        <v/>
      </c>
      <c r="AV388" s="141" t="str">
        <f t="shared" si="40"/>
        <v/>
      </c>
      <c r="AW388" s="205"/>
    </row>
    <row r="389" spans="2:49" x14ac:dyDescent="0.2">
      <c r="B389" s="86"/>
      <c r="C389" s="86"/>
      <c r="D389" s="87"/>
      <c r="E389" s="88"/>
      <c r="F389" s="86"/>
      <c r="G389" s="86"/>
      <c r="H389" s="86"/>
      <c r="I389" s="86"/>
      <c r="J389" s="86"/>
      <c r="K389" s="86"/>
      <c r="L389" s="86"/>
      <c r="M389" s="86"/>
      <c r="N389" s="86"/>
      <c r="O389" s="86"/>
      <c r="P389" s="86"/>
      <c r="Q389" s="89"/>
      <c r="R389" s="138"/>
      <c r="S389" s="138"/>
      <c r="AR389" s="130" t="str">
        <f t="shared" si="37"/>
        <v/>
      </c>
      <c r="AS389" s="130" t="str">
        <f t="shared" si="38"/>
        <v/>
      </c>
      <c r="AT389" s="130" t="str">
        <f t="shared" si="39"/>
        <v/>
      </c>
      <c r="AU389" s="139" t="str">
        <f t="shared" si="36"/>
        <v/>
      </c>
      <c r="AV389" s="141" t="str">
        <f t="shared" si="40"/>
        <v/>
      </c>
      <c r="AW389" s="205"/>
    </row>
    <row r="390" spans="2:49" x14ac:dyDescent="0.2">
      <c r="B390" s="86"/>
      <c r="C390" s="86"/>
      <c r="D390" s="87"/>
      <c r="E390" s="88"/>
      <c r="F390" s="86"/>
      <c r="G390" s="86"/>
      <c r="H390" s="86"/>
      <c r="I390" s="86"/>
      <c r="J390" s="86"/>
      <c r="K390" s="86"/>
      <c r="L390" s="86"/>
      <c r="M390" s="86"/>
      <c r="N390" s="86"/>
      <c r="O390" s="86"/>
      <c r="P390" s="86"/>
      <c r="Q390" s="89"/>
      <c r="R390" s="138"/>
      <c r="S390" s="138"/>
      <c r="AR390" s="130" t="str">
        <f t="shared" si="37"/>
        <v/>
      </c>
      <c r="AS390" s="130" t="str">
        <f t="shared" si="38"/>
        <v/>
      </c>
      <c r="AT390" s="130" t="str">
        <f t="shared" si="39"/>
        <v/>
      </c>
      <c r="AU390" s="139" t="str">
        <f t="shared" si="36"/>
        <v/>
      </c>
      <c r="AV390" s="141" t="str">
        <f t="shared" si="40"/>
        <v/>
      </c>
      <c r="AW390" s="205"/>
    </row>
    <row r="391" spans="2:49" x14ac:dyDescent="0.2">
      <c r="B391" s="86"/>
      <c r="C391" s="86"/>
      <c r="D391" s="87"/>
      <c r="E391" s="88"/>
      <c r="F391" s="86"/>
      <c r="G391" s="86"/>
      <c r="H391" s="86"/>
      <c r="I391" s="86"/>
      <c r="J391" s="86"/>
      <c r="K391" s="86"/>
      <c r="L391" s="86"/>
      <c r="M391" s="86"/>
      <c r="N391" s="86"/>
      <c r="O391" s="86"/>
      <c r="P391" s="86"/>
      <c r="Q391" s="89"/>
      <c r="R391" s="138"/>
      <c r="S391" s="138"/>
      <c r="AR391" s="130" t="str">
        <f t="shared" si="37"/>
        <v/>
      </c>
      <c r="AS391" s="130" t="str">
        <f t="shared" si="38"/>
        <v/>
      </c>
      <c r="AT391" s="130" t="str">
        <f t="shared" si="39"/>
        <v/>
      </c>
      <c r="AU391" s="139" t="str">
        <f t="shared" si="36"/>
        <v/>
      </c>
      <c r="AV391" s="141" t="str">
        <f t="shared" si="40"/>
        <v/>
      </c>
      <c r="AW391" s="205"/>
    </row>
    <row r="392" spans="2:49" x14ac:dyDescent="0.2">
      <c r="B392" s="86"/>
      <c r="C392" s="86"/>
      <c r="D392" s="87"/>
      <c r="E392" s="88"/>
      <c r="F392" s="86"/>
      <c r="G392" s="86"/>
      <c r="H392" s="86"/>
      <c r="I392" s="86"/>
      <c r="J392" s="86"/>
      <c r="K392" s="86"/>
      <c r="L392" s="86"/>
      <c r="M392" s="86"/>
      <c r="N392" s="86"/>
      <c r="O392" s="86"/>
      <c r="P392" s="86"/>
      <c r="Q392" s="89"/>
      <c r="R392" s="138"/>
      <c r="S392" s="138"/>
      <c r="AR392" s="130" t="str">
        <f t="shared" si="37"/>
        <v/>
      </c>
      <c r="AS392" s="130" t="str">
        <f t="shared" si="38"/>
        <v/>
      </c>
      <c r="AT392" s="130" t="str">
        <f t="shared" si="39"/>
        <v/>
      </c>
      <c r="AU392" s="139" t="str">
        <f t="shared" si="36"/>
        <v/>
      </c>
      <c r="AV392" s="141" t="str">
        <f t="shared" si="40"/>
        <v/>
      </c>
      <c r="AW392" s="205"/>
    </row>
    <row r="393" spans="2:49" x14ac:dyDescent="0.2">
      <c r="B393" s="86"/>
      <c r="C393" s="86"/>
      <c r="D393" s="87"/>
      <c r="E393" s="88"/>
      <c r="F393" s="86"/>
      <c r="G393" s="86"/>
      <c r="H393" s="86"/>
      <c r="I393" s="86"/>
      <c r="J393" s="86"/>
      <c r="K393" s="86"/>
      <c r="L393" s="86"/>
      <c r="M393" s="86"/>
      <c r="N393" s="86"/>
      <c r="O393" s="86"/>
      <c r="P393" s="86"/>
      <c r="Q393" s="89"/>
      <c r="R393" s="138"/>
      <c r="S393" s="138"/>
      <c r="AR393" s="130" t="str">
        <f t="shared" si="37"/>
        <v/>
      </c>
      <c r="AS393" s="130" t="str">
        <f t="shared" si="38"/>
        <v/>
      </c>
      <c r="AT393" s="130" t="str">
        <f t="shared" si="39"/>
        <v/>
      </c>
      <c r="AU393" s="139" t="str">
        <f t="shared" si="36"/>
        <v/>
      </c>
      <c r="AV393" s="141" t="str">
        <f t="shared" si="40"/>
        <v/>
      </c>
      <c r="AW393" s="205"/>
    </row>
    <row r="394" spans="2:49" x14ac:dyDescent="0.2">
      <c r="B394" s="86"/>
      <c r="C394" s="86"/>
      <c r="D394" s="87"/>
      <c r="E394" s="88"/>
      <c r="F394" s="86"/>
      <c r="G394" s="86"/>
      <c r="H394" s="86"/>
      <c r="I394" s="86"/>
      <c r="J394" s="86"/>
      <c r="K394" s="86"/>
      <c r="L394" s="86"/>
      <c r="M394" s="86"/>
      <c r="N394" s="86"/>
      <c r="O394" s="86"/>
      <c r="P394" s="86"/>
      <c r="Q394" s="89"/>
      <c r="R394" s="138"/>
      <c r="S394" s="138"/>
      <c r="AR394" s="130" t="str">
        <f t="shared" si="37"/>
        <v/>
      </c>
      <c r="AS394" s="130" t="str">
        <f t="shared" si="38"/>
        <v/>
      </c>
      <c r="AT394" s="130" t="str">
        <f t="shared" si="39"/>
        <v/>
      </c>
      <c r="AU394" s="139" t="str">
        <f t="shared" si="36"/>
        <v/>
      </c>
      <c r="AV394" s="141" t="str">
        <f t="shared" si="40"/>
        <v/>
      </c>
      <c r="AW394" s="205"/>
    </row>
    <row r="395" spans="2:49" x14ac:dyDescent="0.2">
      <c r="B395" s="86"/>
      <c r="C395" s="86"/>
      <c r="D395" s="87"/>
      <c r="E395" s="88"/>
      <c r="F395" s="86"/>
      <c r="G395" s="86"/>
      <c r="H395" s="86"/>
      <c r="I395" s="86"/>
      <c r="J395" s="86"/>
      <c r="K395" s="86"/>
      <c r="L395" s="86"/>
      <c r="M395" s="86"/>
      <c r="N395" s="86"/>
      <c r="O395" s="86"/>
      <c r="P395" s="86"/>
      <c r="Q395" s="89"/>
      <c r="R395" s="138"/>
      <c r="S395" s="138"/>
      <c r="AR395" s="130" t="str">
        <f t="shared" si="37"/>
        <v/>
      </c>
      <c r="AS395" s="130" t="str">
        <f t="shared" si="38"/>
        <v/>
      </c>
      <c r="AT395" s="130" t="str">
        <f t="shared" si="39"/>
        <v/>
      </c>
      <c r="AU395" s="139" t="str">
        <f t="shared" si="36"/>
        <v/>
      </c>
      <c r="AV395" s="141" t="str">
        <f t="shared" si="40"/>
        <v/>
      </c>
      <c r="AW395" s="205"/>
    </row>
    <row r="396" spans="2:49" x14ac:dyDescent="0.2">
      <c r="B396" s="86"/>
      <c r="C396" s="86"/>
      <c r="D396" s="87"/>
      <c r="E396" s="88"/>
      <c r="F396" s="86"/>
      <c r="G396" s="86"/>
      <c r="H396" s="86"/>
      <c r="I396" s="86"/>
      <c r="J396" s="86"/>
      <c r="K396" s="86"/>
      <c r="L396" s="86"/>
      <c r="M396" s="86"/>
      <c r="N396" s="86"/>
      <c r="O396" s="86"/>
      <c r="P396" s="86"/>
      <c r="Q396" s="89"/>
      <c r="R396" s="138"/>
      <c r="S396" s="138"/>
      <c r="AR396" s="130" t="str">
        <f t="shared" si="37"/>
        <v/>
      </c>
      <c r="AS396" s="130" t="str">
        <f t="shared" si="38"/>
        <v/>
      </c>
      <c r="AT396" s="130" t="str">
        <f t="shared" si="39"/>
        <v/>
      </c>
      <c r="AU396" s="139" t="str">
        <f t="shared" si="36"/>
        <v/>
      </c>
      <c r="AV396" s="141" t="str">
        <f t="shared" si="40"/>
        <v/>
      </c>
      <c r="AW396" s="205"/>
    </row>
    <row r="397" spans="2:49" x14ac:dyDescent="0.2">
      <c r="B397" s="86"/>
      <c r="C397" s="86"/>
      <c r="D397" s="87"/>
      <c r="E397" s="88"/>
      <c r="F397" s="86"/>
      <c r="G397" s="86"/>
      <c r="H397" s="86"/>
      <c r="I397" s="86"/>
      <c r="J397" s="86"/>
      <c r="K397" s="86"/>
      <c r="L397" s="86"/>
      <c r="M397" s="86"/>
      <c r="N397" s="86"/>
      <c r="O397" s="86"/>
      <c r="P397" s="86"/>
      <c r="Q397" s="89"/>
      <c r="R397" s="138"/>
      <c r="S397" s="138"/>
      <c r="AR397" s="130" t="str">
        <f t="shared" si="37"/>
        <v/>
      </c>
      <c r="AS397" s="130" t="str">
        <f t="shared" si="38"/>
        <v/>
      </c>
      <c r="AT397" s="130" t="str">
        <f t="shared" si="39"/>
        <v/>
      </c>
      <c r="AU397" s="139" t="str">
        <f t="shared" si="36"/>
        <v/>
      </c>
      <c r="AV397" s="141" t="str">
        <f t="shared" si="40"/>
        <v/>
      </c>
      <c r="AW397" s="205"/>
    </row>
    <row r="398" spans="2:49" x14ac:dyDescent="0.2">
      <c r="B398" s="86"/>
      <c r="C398" s="86"/>
      <c r="D398" s="87"/>
      <c r="E398" s="88"/>
      <c r="F398" s="86"/>
      <c r="G398" s="86"/>
      <c r="H398" s="86"/>
      <c r="I398" s="86"/>
      <c r="J398" s="86"/>
      <c r="K398" s="86"/>
      <c r="L398" s="86"/>
      <c r="M398" s="86"/>
      <c r="N398" s="86"/>
      <c r="O398" s="86"/>
      <c r="P398" s="86"/>
      <c r="Q398" s="89"/>
      <c r="R398" s="138"/>
      <c r="S398" s="138"/>
      <c r="AR398" s="130" t="str">
        <f t="shared" si="37"/>
        <v/>
      </c>
      <c r="AS398" s="130" t="str">
        <f t="shared" si="38"/>
        <v/>
      </c>
      <c r="AT398" s="130" t="str">
        <f t="shared" si="39"/>
        <v/>
      </c>
      <c r="AU398" s="139" t="str">
        <f t="shared" si="36"/>
        <v/>
      </c>
      <c r="AV398" s="141" t="str">
        <f t="shared" si="40"/>
        <v/>
      </c>
      <c r="AW398" s="205"/>
    </row>
    <row r="399" spans="2:49" x14ac:dyDescent="0.2">
      <c r="B399" s="86"/>
      <c r="C399" s="86"/>
      <c r="D399" s="87"/>
      <c r="E399" s="88"/>
      <c r="F399" s="86"/>
      <c r="G399" s="86"/>
      <c r="H399" s="86"/>
      <c r="I399" s="86"/>
      <c r="J399" s="86"/>
      <c r="K399" s="86"/>
      <c r="L399" s="86"/>
      <c r="M399" s="86"/>
      <c r="N399" s="86"/>
      <c r="O399" s="86"/>
      <c r="P399" s="86"/>
      <c r="Q399" s="89"/>
      <c r="R399" s="138"/>
      <c r="S399" s="138"/>
      <c r="AR399" s="130" t="str">
        <f t="shared" si="37"/>
        <v/>
      </c>
      <c r="AS399" s="130" t="str">
        <f t="shared" si="38"/>
        <v/>
      </c>
      <c r="AT399" s="130" t="str">
        <f t="shared" si="39"/>
        <v/>
      </c>
      <c r="AU399" s="139" t="str">
        <f t="shared" si="36"/>
        <v/>
      </c>
      <c r="AV399" s="141" t="str">
        <f t="shared" si="40"/>
        <v/>
      </c>
      <c r="AW399" s="205"/>
    </row>
    <row r="400" spans="2:49" x14ac:dyDescent="0.2">
      <c r="B400" s="86"/>
      <c r="C400" s="86"/>
      <c r="D400" s="87"/>
      <c r="E400" s="88"/>
      <c r="F400" s="86"/>
      <c r="G400" s="86"/>
      <c r="H400" s="86"/>
      <c r="I400" s="86"/>
      <c r="J400" s="86"/>
      <c r="K400" s="86"/>
      <c r="L400" s="86"/>
      <c r="M400" s="86"/>
      <c r="N400" s="86"/>
      <c r="O400" s="86"/>
      <c r="P400" s="86"/>
      <c r="Q400" s="89"/>
      <c r="R400" s="138"/>
      <c r="S400" s="138"/>
      <c r="AR400" s="130" t="str">
        <f t="shared" si="37"/>
        <v/>
      </c>
      <c r="AS400" s="130" t="str">
        <f t="shared" si="38"/>
        <v/>
      </c>
      <c r="AT400" s="130" t="str">
        <f t="shared" si="39"/>
        <v/>
      </c>
      <c r="AU400" s="139" t="str">
        <f t="shared" si="36"/>
        <v/>
      </c>
      <c r="AV400" s="141" t="str">
        <f t="shared" si="40"/>
        <v/>
      </c>
      <c r="AW400" s="205"/>
    </row>
    <row r="401" spans="2:49" x14ac:dyDescent="0.2">
      <c r="B401" s="86"/>
      <c r="C401" s="86"/>
      <c r="D401" s="87"/>
      <c r="E401" s="88"/>
      <c r="F401" s="86"/>
      <c r="G401" s="86"/>
      <c r="H401" s="86"/>
      <c r="I401" s="86"/>
      <c r="J401" s="86"/>
      <c r="K401" s="86"/>
      <c r="L401" s="86"/>
      <c r="M401" s="86"/>
      <c r="N401" s="86"/>
      <c r="O401" s="86"/>
      <c r="P401" s="86"/>
      <c r="Q401" s="89"/>
      <c r="R401" s="138"/>
      <c r="S401" s="138"/>
      <c r="AR401" s="130" t="str">
        <f t="shared" si="37"/>
        <v/>
      </c>
      <c r="AS401" s="130" t="str">
        <f t="shared" si="38"/>
        <v/>
      </c>
      <c r="AT401" s="130" t="str">
        <f t="shared" si="39"/>
        <v/>
      </c>
      <c r="AU401" s="139" t="str">
        <f t="shared" si="36"/>
        <v/>
      </c>
      <c r="AV401" s="141" t="str">
        <f t="shared" si="40"/>
        <v/>
      </c>
      <c r="AW401" s="205"/>
    </row>
    <row r="402" spans="2:49" x14ac:dyDescent="0.2">
      <c r="B402" s="86"/>
      <c r="C402" s="86"/>
      <c r="D402" s="87"/>
      <c r="E402" s="88"/>
      <c r="F402" s="86"/>
      <c r="G402" s="86"/>
      <c r="H402" s="86"/>
      <c r="I402" s="86"/>
      <c r="J402" s="86"/>
      <c r="K402" s="86"/>
      <c r="L402" s="86"/>
      <c r="M402" s="86"/>
      <c r="N402" s="86"/>
      <c r="O402" s="86"/>
      <c r="P402" s="86"/>
      <c r="Q402" s="89"/>
      <c r="R402" s="138"/>
      <c r="S402" s="138"/>
      <c r="AR402" s="130" t="str">
        <f t="shared" si="37"/>
        <v/>
      </c>
      <c r="AS402" s="130" t="str">
        <f t="shared" si="38"/>
        <v/>
      </c>
      <c r="AT402" s="130" t="str">
        <f t="shared" si="39"/>
        <v/>
      </c>
      <c r="AU402" s="139" t="str">
        <f t="shared" si="36"/>
        <v/>
      </c>
      <c r="AV402" s="141" t="str">
        <f t="shared" si="40"/>
        <v/>
      </c>
      <c r="AW402" s="205"/>
    </row>
    <row r="403" spans="2:49" x14ac:dyDescent="0.2">
      <c r="B403" s="86"/>
      <c r="C403" s="86"/>
      <c r="D403" s="87"/>
      <c r="E403" s="88"/>
      <c r="F403" s="86"/>
      <c r="G403" s="86"/>
      <c r="H403" s="86"/>
      <c r="I403" s="86"/>
      <c r="J403" s="86"/>
      <c r="K403" s="86"/>
      <c r="L403" s="86"/>
      <c r="M403" s="86"/>
      <c r="N403" s="86"/>
      <c r="O403" s="86"/>
      <c r="P403" s="86"/>
      <c r="Q403" s="89"/>
      <c r="R403" s="138"/>
      <c r="S403" s="138"/>
      <c r="AR403" s="130" t="str">
        <f t="shared" si="37"/>
        <v/>
      </c>
      <c r="AS403" s="130" t="str">
        <f t="shared" si="38"/>
        <v/>
      </c>
      <c r="AT403" s="130" t="str">
        <f t="shared" si="39"/>
        <v/>
      </c>
      <c r="AU403" s="139" t="str">
        <f t="shared" si="36"/>
        <v/>
      </c>
      <c r="AV403" s="141" t="str">
        <f t="shared" si="40"/>
        <v/>
      </c>
      <c r="AW403" s="205"/>
    </row>
    <row r="404" spans="2:49" x14ac:dyDescent="0.2">
      <c r="B404" s="86"/>
      <c r="C404" s="86"/>
      <c r="D404" s="87"/>
      <c r="E404" s="88"/>
      <c r="F404" s="86"/>
      <c r="G404" s="86"/>
      <c r="H404" s="86"/>
      <c r="I404" s="86"/>
      <c r="J404" s="86"/>
      <c r="K404" s="86"/>
      <c r="L404" s="86"/>
      <c r="M404" s="86"/>
      <c r="N404" s="86"/>
      <c r="O404" s="86"/>
      <c r="P404" s="86"/>
      <c r="Q404" s="89"/>
      <c r="R404" s="138"/>
      <c r="S404" s="138"/>
      <c r="AR404" s="130" t="str">
        <f t="shared" si="37"/>
        <v/>
      </c>
      <c r="AS404" s="130" t="str">
        <f t="shared" si="38"/>
        <v/>
      </c>
      <c r="AT404" s="130" t="str">
        <f t="shared" si="39"/>
        <v/>
      </c>
      <c r="AU404" s="139" t="str">
        <f t="shared" si="36"/>
        <v/>
      </c>
      <c r="AV404" s="141" t="str">
        <f t="shared" si="40"/>
        <v/>
      </c>
      <c r="AW404" s="205"/>
    </row>
    <row r="405" spans="2:49" x14ac:dyDescent="0.2">
      <c r="B405" s="86"/>
      <c r="C405" s="86"/>
      <c r="D405" s="87"/>
      <c r="E405" s="88"/>
      <c r="F405" s="86"/>
      <c r="G405" s="86"/>
      <c r="H405" s="86"/>
      <c r="I405" s="86"/>
      <c r="J405" s="86"/>
      <c r="K405" s="86"/>
      <c r="L405" s="86"/>
      <c r="M405" s="86"/>
      <c r="N405" s="86"/>
      <c r="O405" s="86"/>
      <c r="P405" s="86"/>
      <c r="Q405" s="89"/>
      <c r="R405" s="138"/>
      <c r="S405" s="138"/>
      <c r="AR405" s="130" t="str">
        <f t="shared" si="37"/>
        <v/>
      </c>
      <c r="AS405" s="130" t="str">
        <f t="shared" si="38"/>
        <v/>
      </c>
      <c r="AT405" s="130" t="str">
        <f t="shared" si="39"/>
        <v/>
      </c>
      <c r="AU405" s="139" t="str">
        <f t="shared" si="36"/>
        <v/>
      </c>
      <c r="AV405" s="141" t="str">
        <f t="shared" si="40"/>
        <v/>
      </c>
      <c r="AW405" s="205"/>
    </row>
    <row r="406" spans="2:49" x14ac:dyDescent="0.2">
      <c r="B406" s="86"/>
      <c r="C406" s="86"/>
      <c r="D406" s="87"/>
      <c r="E406" s="88"/>
      <c r="F406" s="86"/>
      <c r="G406" s="86"/>
      <c r="H406" s="86"/>
      <c r="I406" s="86"/>
      <c r="J406" s="86"/>
      <c r="K406" s="86"/>
      <c r="L406" s="86"/>
      <c r="M406" s="86"/>
      <c r="N406" s="86"/>
      <c r="O406" s="86"/>
      <c r="P406" s="86"/>
      <c r="Q406" s="89"/>
      <c r="R406" s="138"/>
      <c r="S406" s="138"/>
      <c r="AR406" s="130" t="str">
        <f t="shared" si="37"/>
        <v/>
      </c>
      <c r="AS406" s="130" t="str">
        <f t="shared" si="38"/>
        <v/>
      </c>
      <c r="AT406" s="130" t="str">
        <f t="shared" si="39"/>
        <v/>
      </c>
      <c r="AU406" s="139" t="str">
        <f t="shared" si="36"/>
        <v/>
      </c>
      <c r="AV406" s="141" t="str">
        <f t="shared" si="40"/>
        <v/>
      </c>
      <c r="AW406" s="205"/>
    </row>
    <row r="407" spans="2:49" x14ac:dyDescent="0.2">
      <c r="B407" s="86"/>
      <c r="C407" s="86"/>
      <c r="D407" s="87"/>
      <c r="E407" s="88"/>
      <c r="F407" s="86"/>
      <c r="G407" s="86"/>
      <c r="H407" s="86"/>
      <c r="I407" s="86"/>
      <c r="J407" s="86"/>
      <c r="K407" s="86"/>
      <c r="L407" s="86"/>
      <c r="M407" s="86"/>
      <c r="N407" s="86"/>
      <c r="O407" s="86"/>
      <c r="P407" s="86"/>
      <c r="Q407" s="89"/>
      <c r="R407" s="138"/>
      <c r="S407" s="138"/>
      <c r="AR407" s="130" t="str">
        <f t="shared" si="37"/>
        <v/>
      </c>
      <c r="AS407" s="130" t="str">
        <f t="shared" si="38"/>
        <v/>
      </c>
      <c r="AT407" s="130" t="str">
        <f t="shared" si="39"/>
        <v/>
      </c>
      <c r="AU407" s="139" t="str">
        <f t="shared" si="36"/>
        <v/>
      </c>
      <c r="AV407" s="141" t="str">
        <f t="shared" si="40"/>
        <v/>
      </c>
      <c r="AW407" s="205"/>
    </row>
    <row r="408" spans="2:49" x14ac:dyDescent="0.2">
      <c r="B408" s="86"/>
      <c r="C408" s="86"/>
      <c r="D408" s="87"/>
      <c r="E408" s="88"/>
      <c r="F408" s="86"/>
      <c r="G408" s="86"/>
      <c r="H408" s="86"/>
      <c r="I408" s="86"/>
      <c r="J408" s="86"/>
      <c r="K408" s="86"/>
      <c r="L408" s="86"/>
      <c r="M408" s="86"/>
      <c r="N408" s="86"/>
      <c r="O408" s="86"/>
      <c r="P408" s="86"/>
      <c r="Q408" s="89"/>
      <c r="R408" s="138"/>
      <c r="S408" s="138"/>
      <c r="AR408" s="130" t="str">
        <f t="shared" si="37"/>
        <v/>
      </c>
      <c r="AS408" s="130" t="str">
        <f t="shared" si="38"/>
        <v/>
      </c>
      <c r="AT408" s="130" t="str">
        <f t="shared" si="39"/>
        <v/>
      </c>
      <c r="AU408" s="139" t="str">
        <f t="shared" si="36"/>
        <v/>
      </c>
      <c r="AV408" s="141" t="str">
        <f t="shared" si="40"/>
        <v/>
      </c>
      <c r="AW408" s="205"/>
    </row>
    <row r="409" spans="2:49" x14ac:dyDescent="0.2">
      <c r="B409" s="86"/>
      <c r="C409" s="86"/>
      <c r="D409" s="87"/>
      <c r="E409" s="88"/>
      <c r="F409" s="86"/>
      <c r="G409" s="86"/>
      <c r="H409" s="86"/>
      <c r="I409" s="86"/>
      <c r="J409" s="86"/>
      <c r="K409" s="86"/>
      <c r="L409" s="86"/>
      <c r="M409" s="86"/>
      <c r="N409" s="86"/>
      <c r="O409" s="86"/>
      <c r="P409" s="86"/>
      <c r="Q409" s="89"/>
      <c r="R409" s="138"/>
      <c r="S409" s="138"/>
      <c r="AR409" s="130" t="str">
        <f t="shared" si="37"/>
        <v/>
      </c>
      <c r="AS409" s="130" t="str">
        <f t="shared" si="38"/>
        <v/>
      </c>
      <c r="AT409" s="130" t="str">
        <f t="shared" si="39"/>
        <v/>
      </c>
      <c r="AU409" s="139" t="str">
        <f t="shared" si="36"/>
        <v/>
      </c>
      <c r="AV409" s="141" t="str">
        <f t="shared" si="40"/>
        <v/>
      </c>
      <c r="AW409" s="205"/>
    </row>
    <row r="410" spans="2:49" x14ac:dyDescent="0.2">
      <c r="B410" s="86"/>
      <c r="C410" s="86"/>
      <c r="D410" s="87"/>
      <c r="E410" s="88"/>
      <c r="F410" s="86"/>
      <c r="G410" s="86"/>
      <c r="H410" s="86"/>
      <c r="I410" s="86"/>
      <c r="J410" s="86"/>
      <c r="K410" s="86"/>
      <c r="L410" s="86"/>
      <c r="M410" s="86"/>
      <c r="N410" s="86"/>
      <c r="O410" s="86"/>
      <c r="P410" s="86"/>
      <c r="Q410" s="89"/>
      <c r="R410" s="138"/>
      <c r="S410" s="138"/>
      <c r="AR410" s="130" t="str">
        <f t="shared" si="37"/>
        <v/>
      </c>
      <c r="AS410" s="130" t="str">
        <f t="shared" si="38"/>
        <v/>
      </c>
      <c r="AT410" s="130" t="str">
        <f t="shared" si="39"/>
        <v/>
      </c>
      <c r="AU410" s="139" t="str">
        <f t="shared" ref="AU410:AU473" si="41">IF(ISBLANK(Q410)=TRUE,"",IF(AND(Q410=0,$O$22=0),"",IF(AND(Q410=0,$O$22&gt;0),$O$22,Q410)))</f>
        <v/>
      </c>
      <c r="AV410" s="141" t="str">
        <f t="shared" si="40"/>
        <v/>
      </c>
      <c r="AW410" s="205"/>
    </row>
    <row r="411" spans="2:49" x14ac:dyDescent="0.2">
      <c r="B411" s="86"/>
      <c r="C411" s="86"/>
      <c r="D411" s="87"/>
      <c r="E411" s="88"/>
      <c r="F411" s="86"/>
      <c r="G411" s="86"/>
      <c r="H411" s="86"/>
      <c r="I411" s="86"/>
      <c r="J411" s="86"/>
      <c r="K411" s="86"/>
      <c r="L411" s="86"/>
      <c r="M411" s="86"/>
      <c r="N411" s="86"/>
      <c r="O411" s="86"/>
      <c r="P411" s="86"/>
      <c r="Q411" s="89"/>
      <c r="R411" s="138"/>
      <c r="S411" s="138"/>
      <c r="AR411" s="130" t="str">
        <f t="shared" ref="AR411:AR474" si="42">IF(D411="","",WEEKDAY(D411,"2"))</f>
        <v/>
      </c>
      <c r="AS411" s="130" t="str">
        <f t="shared" ref="AS411:AS474" si="43">IF(E411="","",HOUR(E411))</f>
        <v/>
      </c>
      <c r="AT411" s="130" t="str">
        <f t="shared" ref="AT411:AT474" si="44">IF(B411="","",LEN(B411))</f>
        <v/>
      </c>
      <c r="AU411" s="139" t="str">
        <f t="shared" si="41"/>
        <v/>
      </c>
      <c r="AV411" s="141" t="str">
        <f t="shared" ref="AV411:AV474" si="45">IF(ISBLANK(Q411),"",F411/AU411*100)</f>
        <v/>
      </c>
      <c r="AW411" s="205"/>
    </row>
    <row r="412" spans="2:49" x14ac:dyDescent="0.2">
      <c r="B412" s="86"/>
      <c r="C412" s="86"/>
      <c r="D412" s="87"/>
      <c r="E412" s="88"/>
      <c r="F412" s="86"/>
      <c r="G412" s="86"/>
      <c r="H412" s="86"/>
      <c r="I412" s="86"/>
      <c r="J412" s="86"/>
      <c r="K412" s="86"/>
      <c r="L412" s="86"/>
      <c r="M412" s="86"/>
      <c r="N412" s="86"/>
      <c r="O412" s="86"/>
      <c r="P412" s="86"/>
      <c r="Q412" s="89"/>
      <c r="R412" s="138"/>
      <c r="S412" s="138"/>
      <c r="AR412" s="130" t="str">
        <f t="shared" si="42"/>
        <v/>
      </c>
      <c r="AS412" s="130" t="str">
        <f t="shared" si="43"/>
        <v/>
      </c>
      <c r="AT412" s="130" t="str">
        <f t="shared" si="44"/>
        <v/>
      </c>
      <c r="AU412" s="139" t="str">
        <f t="shared" si="41"/>
        <v/>
      </c>
      <c r="AV412" s="141" t="str">
        <f t="shared" si="45"/>
        <v/>
      </c>
      <c r="AW412" s="205"/>
    </row>
    <row r="413" spans="2:49" x14ac:dyDescent="0.2">
      <c r="B413" s="86"/>
      <c r="C413" s="86"/>
      <c r="D413" s="87"/>
      <c r="E413" s="88"/>
      <c r="F413" s="86"/>
      <c r="G413" s="86"/>
      <c r="H413" s="86"/>
      <c r="I413" s="86"/>
      <c r="J413" s="86"/>
      <c r="K413" s="86"/>
      <c r="L413" s="86"/>
      <c r="M413" s="86"/>
      <c r="N413" s="86"/>
      <c r="O413" s="86"/>
      <c r="P413" s="86"/>
      <c r="Q413" s="89"/>
      <c r="R413" s="138"/>
      <c r="S413" s="138"/>
      <c r="AR413" s="130" t="str">
        <f t="shared" si="42"/>
        <v/>
      </c>
      <c r="AS413" s="130" t="str">
        <f t="shared" si="43"/>
        <v/>
      </c>
      <c r="AT413" s="130" t="str">
        <f t="shared" si="44"/>
        <v/>
      </c>
      <c r="AU413" s="139" t="str">
        <f t="shared" si="41"/>
        <v/>
      </c>
      <c r="AV413" s="141" t="str">
        <f t="shared" si="45"/>
        <v/>
      </c>
      <c r="AW413" s="205"/>
    </row>
    <row r="414" spans="2:49" x14ac:dyDescent="0.2">
      <c r="B414" s="86"/>
      <c r="C414" s="86"/>
      <c r="D414" s="87"/>
      <c r="E414" s="88"/>
      <c r="F414" s="86"/>
      <c r="G414" s="86"/>
      <c r="H414" s="86"/>
      <c r="I414" s="86"/>
      <c r="J414" s="86"/>
      <c r="K414" s="86"/>
      <c r="L414" s="86"/>
      <c r="M414" s="86"/>
      <c r="N414" s="86"/>
      <c r="O414" s="86"/>
      <c r="P414" s="86"/>
      <c r="Q414" s="89"/>
      <c r="R414" s="138"/>
      <c r="S414" s="138"/>
      <c r="AR414" s="130" t="str">
        <f t="shared" si="42"/>
        <v/>
      </c>
      <c r="AS414" s="130" t="str">
        <f t="shared" si="43"/>
        <v/>
      </c>
      <c r="AT414" s="130" t="str">
        <f t="shared" si="44"/>
        <v/>
      </c>
      <c r="AU414" s="139" t="str">
        <f t="shared" si="41"/>
        <v/>
      </c>
      <c r="AV414" s="141" t="str">
        <f t="shared" si="45"/>
        <v/>
      </c>
      <c r="AW414" s="205"/>
    </row>
    <row r="415" spans="2:49" x14ac:dyDescent="0.2">
      <c r="B415" s="86"/>
      <c r="C415" s="86"/>
      <c r="D415" s="87"/>
      <c r="E415" s="88"/>
      <c r="F415" s="86"/>
      <c r="G415" s="86"/>
      <c r="H415" s="86"/>
      <c r="I415" s="86"/>
      <c r="J415" s="86"/>
      <c r="K415" s="86"/>
      <c r="L415" s="86"/>
      <c r="M415" s="86"/>
      <c r="N415" s="86"/>
      <c r="O415" s="86"/>
      <c r="P415" s="86"/>
      <c r="Q415" s="89"/>
      <c r="R415" s="138"/>
      <c r="S415" s="138"/>
      <c r="AR415" s="130" t="str">
        <f t="shared" si="42"/>
        <v/>
      </c>
      <c r="AS415" s="130" t="str">
        <f t="shared" si="43"/>
        <v/>
      </c>
      <c r="AT415" s="130" t="str">
        <f t="shared" si="44"/>
        <v/>
      </c>
      <c r="AU415" s="139" t="str">
        <f t="shared" si="41"/>
        <v/>
      </c>
      <c r="AV415" s="141" t="str">
        <f t="shared" si="45"/>
        <v/>
      </c>
      <c r="AW415" s="205"/>
    </row>
    <row r="416" spans="2:49" x14ac:dyDescent="0.2">
      <c r="B416" s="86"/>
      <c r="C416" s="86"/>
      <c r="D416" s="87"/>
      <c r="E416" s="88"/>
      <c r="F416" s="86"/>
      <c r="G416" s="86"/>
      <c r="H416" s="86"/>
      <c r="I416" s="86"/>
      <c r="J416" s="86"/>
      <c r="K416" s="86"/>
      <c r="L416" s="86"/>
      <c r="M416" s="86"/>
      <c r="N416" s="86"/>
      <c r="O416" s="86"/>
      <c r="P416" s="86"/>
      <c r="Q416" s="89"/>
      <c r="R416" s="138"/>
      <c r="S416" s="138"/>
      <c r="AR416" s="130" t="str">
        <f t="shared" si="42"/>
        <v/>
      </c>
      <c r="AS416" s="130" t="str">
        <f t="shared" si="43"/>
        <v/>
      </c>
      <c r="AT416" s="130" t="str">
        <f t="shared" si="44"/>
        <v/>
      </c>
      <c r="AU416" s="139" t="str">
        <f t="shared" si="41"/>
        <v/>
      </c>
      <c r="AV416" s="141" t="str">
        <f t="shared" si="45"/>
        <v/>
      </c>
      <c r="AW416" s="205"/>
    </row>
    <row r="417" spans="2:49" x14ac:dyDescent="0.2">
      <c r="B417" s="86"/>
      <c r="C417" s="86"/>
      <c r="D417" s="87"/>
      <c r="E417" s="88"/>
      <c r="F417" s="86"/>
      <c r="G417" s="86"/>
      <c r="H417" s="86"/>
      <c r="I417" s="86"/>
      <c r="J417" s="86"/>
      <c r="K417" s="86"/>
      <c r="L417" s="86"/>
      <c r="M417" s="86"/>
      <c r="N417" s="86"/>
      <c r="O417" s="86"/>
      <c r="P417" s="86"/>
      <c r="Q417" s="89"/>
      <c r="R417" s="138"/>
      <c r="S417" s="138"/>
      <c r="AR417" s="130" t="str">
        <f t="shared" si="42"/>
        <v/>
      </c>
      <c r="AS417" s="130" t="str">
        <f t="shared" si="43"/>
        <v/>
      </c>
      <c r="AT417" s="130" t="str">
        <f t="shared" si="44"/>
        <v/>
      </c>
      <c r="AU417" s="139" t="str">
        <f t="shared" si="41"/>
        <v/>
      </c>
      <c r="AV417" s="141" t="str">
        <f t="shared" si="45"/>
        <v/>
      </c>
      <c r="AW417" s="205"/>
    </row>
    <row r="418" spans="2:49" x14ac:dyDescent="0.2">
      <c r="B418" s="86"/>
      <c r="C418" s="86"/>
      <c r="D418" s="87"/>
      <c r="E418" s="88"/>
      <c r="F418" s="86"/>
      <c r="G418" s="86"/>
      <c r="H418" s="86"/>
      <c r="I418" s="86"/>
      <c r="J418" s="86"/>
      <c r="K418" s="86"/>
      <c r="L418" s="86"/>
      <c r="M418" s="86"/>
      <c r="N418" s="86"/>
      <c r="O418" s="86"/>
      <c r="P418" s="86"/>
      <c r="Q418" s="89"/>
      <c r="R418" s="138"/>
      <c r="S418" s="138"/>
      <c r="AR418" s="130" t="str">
        <f t="shared" si="42"/>
        <v/>
      </c>
      <c r="AS418" s="130" t="str">
        <f t="shared" si="43"/>
        <v/>
      </c>
      <c r="AT418" s="130" t="str">
        <f t="shared" si="44"/>
        <v/>
      </c>
      <c r="AU418" s="139" t="str">
        <f t="shared" si="41"/>
        <v/>
      </c>
      <c r="AV418" s="141" t="str">
        <f t="shared" si="45"/>
        <v/>
      </c>
      <c r="AW418" s="205"/>
    </row>
    <row r="419" spans="2:49" x14ac:dyDescent="0.2">
      <c r="B419" s="86"/>
      <c r="C419" s="86"/>
      <c r="D419" s="87"/>
      <c r="E419" s="88"/>
      <c r="F419" s="86"/>
      <c r="G419" s="86"/>
      <c r="H419" s="86"/>
      <c r="I419" s="86"/>
      <c r="J419" s="86"/>
      <c r="K419" s="86"/>
      <c r="L419" s="86"/>
      <c r="M419" s="86"/>
      <c r="N419" s="86"/>
      <c r="O419" s="86"/>
      <c r="P419" s="86"/>
      <c r="Q419" s="89"/>
      <c r="R419" s="138"/>
      <c r="S419" s="138"/>
      <c r="AR419" s="130" t="str">
        <f t="shared" si="42"/>
        <v/>
      </c>
      <c r="AS419" s="130" t="str">
        <f t="shared" si="43"/>
        <v/>
      </c>
      <c r="AT419" s="130" t="str">
        <f t="shared" si="44"/>
        <v/>
      </c>
      <c r="AU419" s="139" t="str">
        <f t="shared" si="41"/>
        <v/>
      </c>
      <c r="AV419" s="141" t="str">
        <f t="shared" si="45"/>
        <v/>
      </c>
      <c r="AW419" s="205"/>
    </row>
    <row r="420" spans="2:49" x14ac:dyDescent="0.2">
      <c r="B420" s="86"/>
      <c r="C420" s="86"/>
      <c r="D420" s="87"/>
      <c r="E420" s="88"/>
      <c r="F420" s="86"/>
      <c r="G420" s="86"/>
      <c r="H420" s="86"/>
      <c r="I420" s="86"/>
      <c r="J420" s="86"/>
      <c r="K420" s="86"/>
      <c r="L420" s="86"/>
      <c r="M420" s="86"/>
      <c r="N420" s="86"/>
      <c r="O420" s="86"/>
      <c r="P420" s="86"/>
      <c r="Q420" s="89"/>
      <c r="R420" s="138"/>
      <c r="S420" s="138"/>
      <c r="AR420" s="130" t="str">
        <f t="shared" si="42"/>
        <v/>
      </c>
      <c r="AS420" s="130" t="str">
        <f t="shared" si="43"/>
        <v/>
      </c>
      <c r="AT420" s="130" t="str">
        <f t="shared" si="44"/>
        <v/>
      </c>
      <c r="AU420" s="139" t="str">
        <f t="shared" si="41"/>
        <v/>
      </c>
      <c r="AV420" s="141" t="str">
        <f t="shared" si="45"/>
        <v/>
      </c>
      <c r="AW420" s="205"/>
    </row>
    <row r="421" spans="2:49" x14ac:dyDescent="0.2">
      <c r="B421" s="86"/>
      <c r="C421" s="86"/>
      <c r="D421" s="87"/>
      <c r="E421" s="88"/>
      <c r="F421" s="86"/>
      <c r="G421" s="86"/>
      <c r="H421" s="86"/>
      <c r="I421" s="86"/>
      <c r="J421" s="86"/>
      <c r="K421" s="86"/>
      <c r="L421" s="86"/>
      <c r="M421" s="86"/>
      <c r="N421" s="86"/>
      <c r="O421" s="86"/>
      <c r="P421" s="86"/>
      <c r="Q421" s="89"/>
      <c r="R421" s="138"/>
      <c r="S421" s="138"/>
      <c r="AR421" s="130" t="str">
        <f t="shared" si="42"/>
        <v/>
      </c>
      <c r="AS421" s="130" t="str">
        <f t="shared" si="43"/>
        <v/>
      </c>
      <c r="AT421" s="130" t="str">
        <f t="shared" si="44"/>
        <v/>
      </c>
      <c r="AU421" s="139" t="str">
        <f t="shared" si="41"/>
        <v/>
      </c>
      <c r="AV421" s="141" t="str">
        <f t="shared" si="45"/>
        <v/>
      </c>
      <c r="AW421" s="205"/>
    </row>
    <row r="422" spans="2:49" x14ac:dyDescent="0.2">
      <c r="B422" s="86"/>
      <c r="C422" s="86"/>
      <c r="D422" s="87"/>
      <c r="E422" s="88"/>
      <c r="F422" s="86"/>
      <c r="G422" s="86"/>
      <c r="H422" s="86"/>
      <c r="I422" s="86"/>
      <c r="J422" s="86"/>
      <c r="K422" s="86"/>
      <c r="L422" s="86"/>
      <c r="M422" s="86"/>
      <c r="N422" s="86"/>
      <c r="O422" s="86"/>
      <c r="P422" s="86"/>
      <c r="Q422" s="89"/>
      <c r="R422" s="138"/>
      <c r="S422" s="138"/>
      <c r="AR422" s="130" t="str">
        <f t="shared" si="42"/>
        <v/>
      </c>
      <c r="AS422" s="130" t="str">
        <f t="shared" si="43"/>
        <v/>
      </c>
      <c r="AT422" s="130" t="str">
        <f t="shared" si="44"/>
        <v/>
      </c>
      <c r="AU422" s="139" t="str">
        <f t="shared" si="41"/>
        <v/>
      </c>
      <c r="AV422" s="141" t="str">
        <f t="shared" si="45"/>
        <v/>
      </c>
      <c r="AW422" s="205"/>
    </row>
    <row r="423" spans="2:49" x14ac:dyDescent="0.2">
      <c r="B423" s="86"/>
      <c r="C423" s="86"/>
      <c r="D423" s="87"/>
      <c r="E423" s="88"/>
      <c r="F423" s="86"/>
      <c r="G423" s="86"/>
      <c r="H423" s="86"/>
      <c r="I423" s="86"/>
      <c r="J423" s="86"/>
      <c r="K423" s="86"/>
      <c r="L423" s="86"/>
      <c r="M423" s="86"/>
      <c r="N423" s="86"/>
      <c r="O423" s="86"/>
      <c r="P423" s="86"/>
      <c r="Q423" s="89"/>
      <c r="R423" s="138"/>
      <c r="S423" s="138"/>
      <c r="AR423" s="130" t="str">
        <f t="shared" si="42"/>
        <v/>
      </c>
      <c r="AS423" s="130" t="str">
        <f t="shared" si="43"/>
        <v/>
      </c>
      <c r="AT423" s="130" t="str">
        <f t="shared" si="44"/>
        <v/>
      </c>
      <c r="AU423" s="139" t="str">
        <f t="shared" si="41"/>
        <v/>
      </c>
      <c r="AV423" s="141" t="str">
        <f t="shared" si="45"/>
        <v/>
      </c>
      <c r="AW423" s="205"/>
    </row>
    <row r="424" spans="2:49" x14ac:dyDescent="0.2">
      <c r="B424" s="86"/>
      <c r="C424" s="86"/>
      <c r="D424" s="87"/>
      <c r="E424" s="88"/>
      <c r="F424" s="86"/>
      <c r="G424" s="86"/>
      <c r="H424" s="86"/>
      <c r="I424" s="86"/>
      <c r="J424" s="86"/>
      <c r="K424" s="86"/>
      <c r="L424" s="86"/>
      <c r="M424" s="86"/>
      <c r="N424" s="86"/>
      <c r="O424" s="86"/>
      <c r="P424" s="86"/>
      <c r="Q424" s="89"/>
      <c r="R424" s="138"/>
      <c r="S424" s="138"/>
      <c r="AR424" s="130" t="str">
        <f t="shared" si="42"/>
        <v/>
      </c>
      <c r="AS424" s="130" t="str">
        <f t="shared" si="43"/>
        <v/>
      </c>
      <c r="AT424" s="130" t="str">
        <f t="shared" si="44"/>
        <v/>
      </c>
      <c r="AU424" s="139" t="str">
        <f t="shared" si="41"/>
        <v/>
      </c>
      <c r="AV424" s="141" t="str">
        <f t="shared" si="45"/>
        <v/>
      </c>
      <c r="AW424" s="205"/>
    </row>
    <row r="425" spans="2:49" x14ac:dyDescent="0.2">
      <c r="B425" s="86"/>
      <c r="C425" s="86"/>
      <c r="D425" s="87"/>
      <c r="E425" s="88"/>
      <c r="F425" s="86"/>
      <c r="G425" s="86"/>
      <c r="H425" s="86"/>
      <c r="I425" s="86"/>
      <c r="J425" s="86"/>
      <c r="K425" s="86"/>
      <c r="L425" s="86"/>
      <c r="M425" s="86"/>
      <c r="N425" s="86"/>
      <c r="O425" s="86"/>
      <c r="P425" s="86"/>
      <c r="Q425" s="89"/>
      <c r="R425" s="138"/>
      <c r="S425" s="138"/>
      <c r="AR425" s="130" t="str">
        <f t="shared" si="42"/>
        <v/>
      </c>
      <c r="AS425" s="130" t="str">
        <f t="shared" si="43"/>
        <v/>
      </c>
      <c r="AT425" s="130" t="str">
        <f t="shared" si="44"/>
        <v/>
      </c>
      <c r="AU425" s="139" t="str">
        <f t="shared" si="41"/>
        <v/>
      </c>
      <c r="AV425" s="141" t="str">
        <f t="shared" si="45"/>
        <v/>
      </c>
      <c r="AW425" s="205"/>
    </row>
    <row r="426" spans="2:49" x14ac:dyDescent="0.2">
      <c r="B426" s="86"/>
      <c r="C426" s="86"/>
      <c r="D426" s="87"/>
      <c r="E426" s="88"/>
      <c r="F426" s="86"/>
      <c r="G426" s="86"/>
      <c r="H426" s="86"/>
      <c r="I426" s="86"/>
      <c r="J426" s="86"/>
      <c r="K426" s="86"/>
      <c r="L426" s="86"/>
      <c r="M426" s="86"/>
      <c r="N426" s="86"/>
      <c r="O426" s="86"/>
      <c r="P426" s="86"/>
      <c r="Q426" s="89"/>
      <c r="R426" s="138"/>
      <c r="S426" s="138"/>
      <c r="AR426" s="130" t="str">
        <f t="shared" si="42"/>
        <v/>
      </c>
      <c r="AS426" s="130" t="str">
        <f t="shared" si="43"/>
        <v/>
      </c>
      <c r="AT426" s="130" t="str">
        <f t="shared" si="44"/>
        <v/>
      </c>
      <c r="AU426" s="139" t="str">
        <f t="shared" si="41"/>
        <v/>
      </c>
      <c r="AV426" s="141" t="str">
        <f t="shared" si="45"/>
        <v/>
      </c>
      <c r="AW426" s="205"/>
    </row>
    <row r="427" spans="2:49" x14ac:dyDescent="0.2">
      <c r="B427" s="86"/>
      <c r="C427" s="86"/>
      <c r="D427" s="87"/>
      <c r="E427" s="88"/>
      <c r="F427" s="86"/>
      <c r="G427" s="86"/>
      <c r="H427" s="86"/>
      <c r="I427" s="86"/>
      <c r="J427" s="86"/>
      <c r="K427" s="86"/>
      <c r="L427" s="86"/>
      <c r="M427" s="86"/>
      <c r="N427" s="86"/>
      <c r="O427" s="86"/>
      <c r="P427" s="86"/>
      <c r="Q427" s="89"/>
      <c r="R427" s="138"/>
      <c r="S427" s="138"/>
      <c r="AR427" s="130" t="str">
        <f t="shared" si="42"/>
        <v/>
      </c>
      <c r="AS427" s="130" t="str">
        <f t="shared" si="43"/>
        <v/>
      </c>
      <c r="AT427" s="130" t="str">
        <f t="shared" si="44"/>
        <v/>
      </c>
      <c r="AU427" s="139" t="str">
        <f t="shared" si="41"/>
        <v/>
      </c>
      <c r="AV427" s="141" t="str">
        <f t="shared" si="45"/>
        <v/>
      </c>
      <c r="AW427" s="205"/>
    </row>
    <row r="428" spans="2:49" x14ac:dyDescent="0.2">
      <c r="B428" s="86"/>
      <c r="C428" s="86"/>
      <c r="D428" s="87"/>
      <c r="E428" s="88"/>
      <c r="F428" s="86"/>
      <c r="G428" s="86"/>
      <c r="H428" s="86"/>
      <c r="I428" s="86"/>
      <c r="J428" s="86"/>
      <c r="K428" s="86"/>
      <c r="L428" s="86"/>
      <c r="M428" s="86"/>
      <c r="N428" s="86"/>
      <c r="O428" s="86"/>
      <c r="P428" s="86"/>
      <c r="Q428" s="89"/>
      <c r="R428" s="138"/>
      <c r="S428" s="138"/>
      <c r="AR428" s="130" t="str">
        <f t="shared" si="42"/>
        <v/>
      </c>
      <c r="AS428" s="130" t="str">
        <f t="shared" si="43"/>
        <v/>
      </c>
      <c r="AT428" s="130" t="str">
        <f t="shared" si="44"/>
        <v/>
      </c>
      <c r="AU428" s="139" t="str">
        <f t="shared" si="41"/>
        <v/>
      </c>
      <c r="AV428" s="141" t="str">
        <f t="shared" si="45"/>
        <v/>
      </c>
      <c r="AW428" s="205"/>
    </row>
    <row r="429" spans="2:49" x14ac:dyDescent="0.2">
      <c r="B429" s="86"/>
      <c r="C429" s="86"/>
      <c r="D429" s="87"/>
      <c r="E429" s="88"/>
      <c r="F429" s="86"/>
      <c r="G429" s="86"/>
      <c r="H429" s="86"/>
      <c r="I429" s="86"/>
      <c r="J429" s="86"/>
      <c r="K429" s="86"/>
      <c r="L429" s="86"/>
      <c r="M429" s="86"/>
      <c r="N429" s="86"/>
      <c r="O429" s="86"/>
      <c r="P429" s="86"/>
      <c r="Q429" s="89"/>
      <c r="R429" s="138"/>
      <c r="S429" s="138"/>
      <c r="AR429" s="130" t="str">
        <f t="shared" si="42"/>
        <v/>
      </c>
      <c r="AS429" s="130" t="str">
        <f t="shared" si="43"/>
        <v/>
      </c>
      <c r="AT429" s="130" t="str">
        <f t="shared" si="44"/>
        <v/>
      </c>
      <c r="AU429" s="139" t="str">
        <f t="shared" si="41"/>
        <v/>
      </c>
      <c r="AV429" s="141" t="str">
        <f t="shared" si="45"/>
        <v/>
      </c>
      <c r="AW429" s="205"/>
    </row>
    <row r="430" spans="2:49" x14ac:dyDescent="0.2">
      <c r="B430" s="86"/>
      <c r="C430" s="86"/>
      <c r="D430" s="87"/>
      <c r="E430" s="88"/>
      <c r="F430" s="86"/>
      <c r="G430" s="86"/>
      <c r="H430" s="86"/>
      <c r="I430" s="86"/>
      <c r="J430" s="86"/>
      <c r="K430" s="86"/>
      <c r="L430" s="86"/>
      <c r="M430" s="86"/>
      <c r="N430" s="86"/>
      <c r="O430" s="86"/>
      <c r="P430" s="86"/>
      <c r="Q430" s="89"/>
      <c r="R430" s="138"/>
      <c r="S430" s="138"/>
      <c r="AR430" s="130" t="str">
        <f t="shared" si="42"/>
        <v/>
      </c>
      <c r="AS430" s="130" t="str">
        <f t="shared" si="43"/>
        <v/>
      </c>
      <c r="AT430" s="130" t="str">
        <f t="shared" si="44"/>
        <v/>
      </c>
      <c r="AU430" s="139" t="str">
        <f t="shared" si="41"/>
        <v/>
      </c>
      <c r="AV430" s="141" t="str">
        <f t="shared" si="45"/>
        <v/>
      </c>
      <c r="AW430" s="205"/>
    </row>
    <row r="431" spans="2:49" x14ac:dyDescent="0.2">
      <c r="B431" s="86"/>
      <c r="C431" s="86"/>
      <c r="D431" s="87"/>
      <c r="E431" s="88"/>
      <c r="F431" s="86"/>
      <c r="G431" s="86"/>
      <c r="H431" s="86"/>
      <c r="I431" s="86"/>
      <c r="J431" s="86"/>
      <c r="K431" s="86"/>
      <c r="L431" s="86"/>
      <c r="M431" s="86"/>
      <c r="N431" s="86"/>
      <c r="O431" s="86"/>
      <c r="P431" s="86"/>
      <c r="Q431" s="89"/>
      <c r="R431" s="138"/>
      <c r="S431" s="138"/>
      <c r="AR431" s="130" t="str">
        <f t="shared" si="42"/>
        <v/>
      </c>
      <c r="AS431" s="130" t="str">
        <f t="shared" si="43"/>
        <v/>
      </c>
      <c r="AT431" s="130" t="str">
        <f t="shared" si="44"/>
        <v/>
      </c>
      <c r="AU431" s="139" t="str">
        <f t="shared" si="41"/>
        <v/>
      </c>
      <c r="AV431" s="141" t="str">
        <f t="shared" si="45"/>
        <v/>
      </c>
      <c r="AW431" s="205"/>
    </row>
    <row r="432" spans="2:49" x14ac:dyDescent="0.2">
      <c r="B432" s="86"/>
      <c r="C432" s="86"/>
      <c r="D432" s="87"/>
      <c r="E432" s="88"/>
      <c r="F432" s="86"/>
      <c r="G432" s="86"/>
      <c r="H432" s="86"/>
      <c r="I432" s="86"/>
      <c r="J432" s="86"/>
      <c r="K432" s="86"/>
      <c r="L432" s="86"/>
      <c r="M432" s="86"/>
      <c r="N432" s="86"/>
      <c r="O432" s="86"/>
      <c r="P432" s="86"/>
      <c r="Q432" s="89"/>
      <c r="R432" s="138"/>
      <c r="S432" s="138"/>
      <c r="AR432" s="130" t="str">
        <f t="shared" si="42"/>
        <v/>
      </c>
      <c r="AS432" s="130" t="str">
        <f t="shared" si="43"/>
        <v/>
      </c>
      <c r="AT432" s="130" t="str">
        <f t="shared" si="44"/>
        <v/>
      </c>
      <c r="AU432" s="139" t="str">
        <f t="shared" si="41"/>
        <v/>
      </c>
      <c r="AV432" s="141" t="str">
        <f t="shared" si="45"/>
        <v/>
      </c>
      <c r="AW432" s="205"/>
    </row>
    <row r="433" spans="2:49" x14ac:dyDescent="0.2">
      <c r="B433" s="86"/>
      <c r="C433" s="86"/>
      <c r="D433" s="87"/>
      <c r="E433" s="88"/>
      <c r="F433" s="86"/>
      <c r="G433" s="86"/>
      <c r="H433" s="86"/>
      <c r="I433" s="86"/>
      <c r="J433" s="86"/>
      <c r="K433" s="86"/>
      <c r="L433" s="86"/>
      <c r="M433" s="86"/>
      <c r="N433" s="86"/>
      <c r="O433" s="86"/>
      <c r="P433" s="86"/>
      <c r="Q433" s="89"/>
      <c r="R433" s="138"/>
      <c r="S433" s="138"/>
      <c r="AR433" s="130" t="str">
        <f t="shared" si="42"/>
        <v/>
      </c>
      <c r="AS433" s="130" t="str">
        <f t="shared" si="43"/>
        <v/>
      </c>
      <c r="AT433" s="130" t="str">
        <f t="shared" si="44"/>
        <v/>
      </c>
      <c r="AU433" s="139" t="str">
        <f t="shared" si="41"/>
        <v/>
      </c>
      <c r="AV433" s="141" t="str">
        <f t="shared" si="45"/>
        <v/>
      </c>
      <c r="AW433" s="205"/>
    </row>
    <row r="434" spans="2:49" x14ac:dyDescent="0.2">
      <c r="B434" s="86"/>
      <c r="C434" s="86"/>
      <c r="D434" s="87"/>
      <c r="E434" s="88"/>
      <c r="F434" s="86"/>
      <c r="G434" s="86"/>
      <c r="H434" s="86"/>
      <c r="I434" s="86"/>
      <c r="J434" s="86"/>
      <c r="K434" s="86"/>
      <c r="L434" s="86"/>
      <c r="M434" s="86"/>
      <c r="N434" s="86"/>
      <c r="O434" s="86"/>
      <c r="P434" s="86"/>
      <c r="Q434" s="89"/>
      <c r="R434" s="138"/>
      <c r="S434" s="138"/>
      <c r="AR434" s="130" t="str">
        <f t="shared" si="42"/>
        <v/>
      </c>
      <c r="AS434" s="130" t="str">
        <f t="shared" si="43"/>
        <v/>
      </c>
      <c r="AT434" s="130" t="str">
        <f t="shared" si="44"/>
        <v/>
      </c>
      <c r="AU434" s="139" t="str">
        <f t="shared" si="41"/>
        <v/>
      </c>
      <c r="AV434" s="141" t="str">
        <f t="shared" si="45"/>
        <v/>
      </c>
      <c r="AW434" s="205"/>
    </row>
    <row r="435" spans="2:49" x14ac:dyDescent="0.2">
      <c r="B435" s="86"/>
      <c r="C435" s="86"/>
      <c r="D435" s="87"/>
      <c r="E435" s="88"/>
      <c r="F435" s="86"/>
      <c r="G435" s="86"/>
      <c r="H435" s="86"/>
      <c r="I435" s="86"/>
      <c r="J435" s="86"/>
      <c r="K435" s="86"/>
      <c r="L435" s="86"/>
      <c r="M435" s="86"/>
      <c r="N435" s="86"/>
      <c r="O435" s="86"/>
      <c r="P435" s="86"/>
      <c r="Q435" s="89"/>
      <c r="R435" s="138"/>
      <c r="S435" s="138"/>
      <c r="AR435" s="130" t="str">
        <f t="shared" si="42"/>
        <v/>
      </c>
      <c r="AS435" s="130" t="str">
        <f t="shared" si="43"/>
        <v/>
      </c>
      <c r="AT435" s="130" t="str">
        <f t="shared" si="44"/>
        <v/>
      </c>
      <c r="AU435" s="139" t="str">
        <f t="shared" si="41"/>
        <v/>
      </c>
      <c r="AV435" s="141" t="str">
        <f t="shared" si="45"/>
        <v/>
      </c>
      <c r="AW435" s="205"/>
    </row>
    <row r="436" spans="2:49" x14ac:dyDescent="0.2">
      <c r="B436" s="86"/>
      <c r="C436" s="86"/>
      <c r="D436" s="87"/>
      <c r="E436" s="88"/>
      <c r="F436" s="86"/>
      <c r="G436" s="86"/>
      <c r="H436" s="86"/>
      <c r="I436" s="86"/>
      <c r="J436" s="86"/>
      <c r="K436" s="86"/>
      <c r="L436" s="86"/>
      <c r="M436" s="86"/>
      <c r="N436" s="86"/>
      <c r="O436" s="86"/>
      <c r="P436" s="86"/>
      <c r="Q436" s="89"/>
      <c r="R436" s="138"/>
      <c r="S436" s="138"/>
      <c r="AR436" s="130" t="str">
        <f t="shared" si="42"/>
        <v/>
      </c>
      <c r="AS436" s="130" t="str">
        <f t="shared" si="43"/>
        <v/>
      </c>
      <c r="AT436" s="130" t="str">
        <f t="shared" si="44"/>
        <v/>
      </c>
      <c r="AU436" s="139" t="str">
        <f t="shared" si="41"/>
        <v/>
      </c>
      <c r="AV436" s="141" t="str">
        <f t="shared" si="45"/>
        <v/>
      </c>
      <c r="AW436" s="205"/>
    </row>
    <row r="437" spans="2:49" x14ac:dyDescent="0.2">
      <c r="B437" s="86"/>
      <c r="C437" s="86"/>
      <c r="D437" s="87"/>
      <c r="E437" s="88"/>
      <c r="F437" s="86"/>
      <c r="G437" s="86"/>
      <c r="H437" s="86"/>
      <c r="I437" s="86"/>
      <c r="J437" s="86"/>
      <c r="K437" s="86"/>
      <c r="L437" s="86"/>
      <c r="M437" s="86"/>
      <c r="N437" s="86"/>
      <c r="O437" s="86"/>
      <c r="P437" s="86"/>
      <c r="Q437" s="89"/>
      <c r="R437" s="138"/>
      <c r="S437" s="138"/>
      <c r="AR437" s="130" t="str">
        <f t="shared" si="42"/>
        <v/>
      </c>
      <c r="AS437" s="130" t="str">
        <f t="shared" si="43"/>
        <v/>
      </c>
      <c r="AT437" s="130" t="str">
        <f t="shared" si="44"/>
        <v/>
      </c>
      <c r="AU437" s="139" t="str">
        <f t="shared" si="41"/>
        <v/>
      </c>
      <c r="AV437" s="141" t="str">
        <f t="shared" si="45"/>
        <v/>
      </c>
      <c r="AW437" s="205"/>
    </row>
    <row r="438" spans="2:49" x14ac:dyDescent="0.2">
      <c r="B438" s="86"/>
      <c r="C438" s="86"/>
      <c r="D438" s="87"/>
      <c r="E438" s="88"/>
      <c r="F438" s="86"/>
      <c r="G438" s="86"/>
      <c r="H438" s="86"/>
      <c r="I438" s="86"/>
      <c r="J438" s="86"/>
      <c r="K438" s="86"/>
      <c r="L438" s="86"/>
      <c r="M438" s="86"/>
      <c r="N438" s="86"/>
      <c r="O438" s="86"/>
      <c r="P438" s="86"/>
      <c r="Q438" s="89"/>
      <c r="R438" s="138"/>
      <c r="S438" s="138"/>
      <c r="AR438" s="130" t="str">
        <f t="shared" si="42"/>
        <v/>
      </c>
      <c r="AS438" s="130" t="str">
        <f t="shared" si="43"/>
        <v/>
      </c>
      <c r="AT438" s="130" t="str">
        <f t="shared" si="44"/>
        <v/>
      </c>
      <c r="AU438" s="139" t="str">
        <f t="shared" si="41"/>
        <v/>
      </c>
      <c r="AV438" s="141" t="str">
        <f t="shared" si="45"/>
        <v/>
      </c>
      <c r="AW438" s="205"/>
    </row>
    <row r="439" spans="2:49" x14ac:dyDescent="0.2">
      <c r="B439" s="86"/>
      <c r="C439" s="86"/>
      <c r="D439" s="87"/>
      <c r="E439" s="88"/>
      <c r="F439" s="86"/>
      <c r="G439" s="86"/>
      <c r="H439" s="86"/>
      <c r="I439" s="86"/>
      <c r="J439" s="86"/>
      <c r="K439" s="86"/>
      <c r="L439" s="86"/>
      <c r="M439" s="86"/>
      <c r="N439" s="86"/>
      <c r="O439" s="86"/>
      <c r="P439" s="86"/>
      <c r="Q439" s="89"/>
      <c r="R439" s="138"/>
      <c r="S439" s="138"/>
      <c r="AR439" s="130" t="str">
        <f t="shared" si="42"/>
        <v/>
      </c>
      <c r="AS439" s="130" t="str">
        <f t="shared" si="43"/>
        <v/>
      </c>
      <c r="AT439" s="130" t="str">
        <f t="shared" si="44"/>
        <v/>
      </c>
      <c r="AU439" s="139" t="str">
        <f t="shared" si="41"/>
        <v/>
      </c>
      <c r="AV439" s="141" t="str">
        <f t="shared" si="45"/>
        <v/>
      </c>
      <c r="AW439" s="205"/>
    </row>
    <row r="440" spans="2:49" x14ac:dyDescent="0.2">
      <c r="B440" s="86"/>
      <c r="C440" s="86"/>
      <c r="D440" s="87"/>
      <c r="E440" s="88"/>
      <c r="F440" s="86"/>
      <c r="G440" s="86"/>
      <c r="H440" s="86"/>
      <c r="I440" s="86"/>
      <c r="J440" s="86"/>
      <c r="K440" s="86"/>
      <c r="L440" s="86"/>
      <c r="M440" s="86"/>
      <c r="N440" s="86"/>
      <c r="O440" s="86"/>
      <c r="P440" s="86"/>
      <c r="Q440" s="89"/>
      <c r="R440" s="138"/>
      <c r="S440" s="138"/>
      <c r="AR440" s="130" t="str">
        <f t="shared" si="42"/>
        <v/>
      </c>
      <c r="AS440" s="130" t="str">
        <f t="shared" si="43"/>
        <v/>
      </c>
      <c r="AT440" s="130" t="str">
        <f t="shared" si="44"/>
        <v/>
      </c>
      <c r="AU440" s="139" t="str">
        <f t="shared" si="41"/>
        <v/>
      </c>
      <c r="AV440" s="141" t="str">
        <f t="shared" si="45"/>
        <v/>
      </c>
      <c r="AW440" s="205"/>
    </row>
    <row r="441" spans="2:49" x14ac:dyDescent="0.2">
      <c r="B441" s="86"/>
      <c r="C441" s="86"/>
      <c r="D441" s="87"/>
      <c r="E441" s="88"/>
      <c r="F441" s="86"/>
      <c r="G441" s="86"/>
      <c r="H441" s="86"/>
      <c r="I441" s="86"/>
      <c r="J441" s="86"/>
      <c r="K441" s="86"/>
      <c r="L441" s="86"/>
      <c r="M441" s="86"/>
      <c r="N441" s="86"/>
      <c r="O441" s="86"/>
      <c r="P441" s="86"/>
      <c r="Q441" s="89"/>
      <c r="R441" s="138"/>
      <c r="S441" s="138"/>
      <c r="AR441" s="130" t="str">
        <f t="shared" si="42"/>
        <v/>
      </c>
      <c r="AS441" s="130" t="str">
        <f t="shared" si="43"/>
        <v/>
      </c>
      <c r="AT441" s="130" t="str">
        <f t="shared" si="44"/>
        <v/>
      </c>
      <c r="AU441" s="139" t="str">
        <f t="shared" si="41"/>
        <v/>
      </c>
      <c r="AV441" s="141" t="str">
        <f t="shared" si="45"/>
        <v/>
      </c>
      <c r="AW441" s="205"/>
    </row>
    <row r="442" spans="2:49" x14ac:dyDescent="0.2">
      <c r="B442" s="86"/>
      <c r="C442" s="86"/>
      <c r="D442" s="87"/>
      <c r="E442" s="88"/>
      <c r="F442" s="86"/>
      <c r="G442" s="86"/>
      <c r="H442" s="86"/>
      <c r="I442" s="86"/>
      <c r="J442" s="86"/>
      <c r="K442" s="86"/>
      <c r="L442" s="86"/>
      <c r="M442" s="86"/>
      <c r="N442" s="86"/>
      <c r="O442" s="86"/>
      <c r="P442" s="86"/>
      <c r="Q442" s="89"/>
      <c r="R442" s="138"/>
      <c r="S442" s="138"/>
      <c r="AR442" s="130" t="str">
        <f t="shared" si="42"/>
        <v/>
      </c>
      <c r="AS442" s="130" t="str">
        <f t="shared" si="43"/>
        <v/>
      </c>
      <c r="AT442" s="130" t="str">
        <f t="shared" si="44"/>
        <v/>
      </c>
      <c r="AU442" s="139" t="str">
        <f t="shared" si="41"/>
        <v/>
      </c>
      <c r="AV442" s="141" t="str">
        <f t="shared" si="45"/>
        <v/>
      </c>
      <c r="AW442" s="205"/>
    </row>
    <row r="443" spans="2:49" x14ac:dyDescent="0.2">
      <c r="B443" s="86"/>
      <c r="C443" s="86"/>
      <c r="D443" s="87"/>
      <c r="E443" s="88"/>
      <c r="F443" s="86"/>
      <c r="G443" s="86"/>
      <c r="H443" s="86"/>
      <c r="I443" s="86"/>
      <c r="J443" s="86"/>
      <c r="K443" s="86"/>
      <c r="L443" s="86"/>
      <c r="M443" s="86"/>
      <c r="N443" s="86"/>
      <c r="O443" s="86"/>
      <c r="P443" s="86"/>
      <c r="Q443" s="89"/>
      <c r="R443" s="138"/>
      <c r="S443" s="138"/>
      <c r="AR443" s="130" t="str">
        <f t="shared" si="42"/>
        <v/>
      </c>
      <c r="AS443" s="130" t="str">
        <f t="shared" si="43"/>
        <v/>
      </c>
      <c r="AT443" s="130" t="str">
        <f t="shared" si="44"/>
        <v/>
      </c>
      <c r="AU443" s="139" t="str">
        <f t="shared" si="41"/>
        <v/>
      </c>
      <c r="AV443" s="141" t="str">
        <f t="shared" si="45"/>
        <v/>
      </c>
      <c r="AW443" s="205"/>
    </row>
    <row r="444" spans="2:49" x14ac:dyDescent="0.2">
      <c r="B444" s="86"/>
      <c r="C444" s="86"/>
      <c r="D444" s="87"/>
      <c r="E444" s="88"/>
      <c r="F444" s="86"/>
      <c r="G444" s="86"/>
      <c r="H444" s="86"/>
      <c r="I444" s="86"/>
      <c r="J444" s="86"/>
      <c r="K444" s="86"/>
      <c r="L444" s="86"/>
      <c r="M444" s="86"/>
      <c r="N444" s="86"/>
      <c r="O444" s="86"/>
      <c r="P444" s="86"/>
      <c r="Q444" s="89"/>
      <c r="R444" s="138"/>
      <c r="S444" s="138"/>
      <c r="AR444" s="130" t="str">
        <f t="shared" si="42"/>
        <v/>
      </c>
      <c r="AS444" s="130" t="str">
        <f t="shared" si="43"/>
        <v/>
      </c>
      <c r="AT444" s="130" t="str">
        <f t="shared" si="44"/>
        <v/>
      </c>
      <c r="AU444" s="139" t="str">
        <f t="shared" si="41"/>
        <v/>
      </c>
      <c r="AV444" s="141" t="str">
        <f t="shared" si="45"/>
        <v/>
      </c>
      <c r="AW444" s="205"/>
    </row>
    <row r="445" spans="2:49" x14ac:dyDescent="0.2">
      <c r="B445" s="86"/>
      <c r="C445" s="86"/>
      <c r="D445" s="87"/>
      <c r="E445" s="88"/>
      <c r="F445" s="86"/>
      <c r="G445" s="86"/>
      <c r="H445" s="86"/>
      <c r="I445" s="86"/>
      <c r="J445" s="86"/>
      <c r="K445" s="86"/>
      <c r="L445" s="86"/>
      <c r="M445" s="86"/>
      <c r="N445" s="86"/>
      <c r="O445" s="86"/>
      <c r="P445" s="86"/>
      <c r="Q445" s="89"/>
      <c r="R445" s="138"/>
      <c r="S445" s="138"/>
      <c r="AR445" s="130" t="str">
        <f t="shared" si="42"/>
        <v/>
      </c>
      <c r="AS445" s="130" t="str">
        <f t="shared" si="43"/>
        <v/>
      </c>
      <c r="AT445" s="130" t="str">
        <f t="shared" si="44"/>
        <v/>
      </c>
      <c r="AU445" s="139" t="str">
        <f t="shared" si="41"/>
        <v/>
      </c>
      <c r="AV445" s="141" t="str">
        <f t="shared" si="45"/>
        <v/>
      </c>
      <c r="AW445" s="205"/>
    </row>
    <row r="446" spans="2:49" x14ac:dyDescent="0.2">
      <c r="B446" s="86"/>
      <c r="C446" s="86"/>
      <c r="D446" s="87"/>
      <c r="E446" s="88"/>
      <c r="F446" s="86"/>
      <c r="G446" s="86"/>
      <c r="H446" s="86"/>
      <c r="I446" s="86"/>
      <c r="J446" s="86"/>
      <c r="K446" s="86"/>
      <c r="L446" s="86"/>
      <c r="M446" s="86"/>
      <c r="N446" s="86"/>
      <c r="O446" s="86"/>
      <c r="P446" s="86"/>
      <c r="Q446" s="89"/>
      <c r="R446" s="138"/>
      <c r="S446" s="138"/>
      <c r="AR446" s="130" t="str">
        <f t="shared" si="42"/>
        <v/>
      </c>
      <c r="AS446" s="130" t="str">
        <f t="shared" si="43"/>
        <v/>
      </c>
      <c r="AT446" s="130" t="str">
        <f t="shared" si="44"/>
        <v/>
      </c>
      <c r="AU446" s="139" t="str">
        <f t="shared" si="41"/>
        <v/>
      </c>
      <c r="AV446" s="141" t="str">
        <f t="shared" si="45"/>
        <v/>
      </c>
      <c r="AW446" s="205"/>
    </row>
    <row r="447" spans="2:49" x14ac:dyDescent="0.2">
      <c r="B447" s="86"/>
      <c r="C447" s="86"/>
      <c r="D447" s="87"/>
      <c r="E447" s="88"/>
      <c r="F447" s="86"/>
      <c r="G447" s="86"/>
      <c r="H447" s="86"/>
      <c r="I447" s="86"/>
      <c r="J447" s="86"/>
      <c r="K447" s="86"/>
      <c r="L447" s="86"/>
      <c r="M447" s="86"/>
      <c r="N447" s="86"/>
      <c r="O447" s="86"/>
      <c r="P447" s="86"/>
      <c r="Q447" s="89"/>
      <c r="R447" s="138"/>
      <c r="S447" s="138"/>
      <c r="AR447" s="130" t="str">
        <f t="shared" si="42"/>
        <v/>
      </c>
      <c r="AS447" s="130" t="str">
        <f t="shared" si="43"/>
        <v/>
      </c>
      <c r="AT447" s="130" t="str">
        <f t="shared" si="44"/>
        <v/>
      </c>
      <c r="AU447" s="139" t="str">
        <f t="shared" si="41"/>
        <v/>
      </c>
      <c r="AV447" s="141" t="str">
        <f t="shared" si="45"/>
        <v/>
      </c>
      <c r="AW447" s="205"/>
    </row>
    <row r="448" spans="2:49" x14ac:dyDescent="0.2">
      <c r="B448" s="86"/>
      <c r="C448" s="86"/>
      <c r="D448" s="87"/>
      <c r="E448" s="88"/>
      <c r="F448" s="86"/>
      <c r="G448" s="86"/>
      <c r="H448" s="86"/>
      <c r="I448" s="86"/>
      <c r="J448" s="86"/>
      <c r="K448" s="86"/>
      <c r="L448" s="86"/>
      <c r="M448" s="86"/>
      <c r="N448" s="86"/>
      <c r="O448" s="86"/>
      <c r="P448" s="86"/>
      <c r="Q448" s="89"/>
      <c r="R448" s="138"/>
      <c r="S448" s="138"/>
      <c r="AR448" s="130" t="str">
        <f t="shared" si="42"/>
        <v/>
      </c>
      <c r="AS448" s="130" t="str">
        <f t="shared" si="43"/>
        <v/>
      </c>
      <c r="AT448" s="130" t="str">
        <f t="shared" si="44"/>
        <v/>
      </c>
      <c r="AU448" s="139" t="str">
        <f t="shared" si="41"/>
        <v/>
      </c>
      <c r="AV448" s="141" t="str">
        <f t="shared" si="45"/>
        <v/>
      </c>
      <c r="AW448" s="205"/>
    </row>
    <row r="449" spans="2:49" x14ac:dyDescent="0.2">
      <c r="B449" s="86"/>
      <c r="C449" s="86"/>
      <c r="D449" s="87"/>
      <c r="E449" s="88"/>
      <c r="F449" s="86"/>
      <c r="G449" s="86"/>
      <c r="H449" s="86"/>
      <c r="I449" s="86"/>
      <c r="J449" s="86"/>
      <c r="K449" s="86"/>
      <c r="L449" s="86"/>
      <c r="M449" s="86"/>
      <c r="N449" s="86"/>
      <c r="O449" s="86"/>
      <c r="P449" s="86"/>
      <c r="Q449" s="89"/>
      <c r="R449" s="138"/>
      <c r="S449" s="138"/>
      <c r="AR449" s="130" t="str">
        <f t="shared" si="42"/>
        <v/>
      </c>
      <c r="AS449" s="130" t="str">
        <f t="shared" si="43"/>
        <v/>
      </c>
      <c r="AT449" s="130" t="str">
        <f t="shared" si="44"/>
        <v/>
      </c>
      <c r="AU449" s="139" t="str">
        <f t="shared" si="41"/>
        <v/>
      </c>
      <c r="AV449" s="141" t="str">
        <f t="shared" si="45"/>
        <v/>
      </c>
      <c r="AW449" s="205"/>
    </row>
    <row r="450" spans="2:49" x14ac:dyDescent="0.2">
      <c r="B450" s="86"/>
      <c r="C450" s="86"/>
      <c r="D450" s="87"/>
      <c r="E450" s="88"/>
      <c r="F450" s="86"/>
      <c r="G450" s="86"/>
      <c r="H450" s="86"/>
      <c r="I450" s="86"/>
      <c r="J450" s="86"/>
      <c r="K450" s="86"/>
      <c r="L450" s="86"/>
      <c r="M450" s="86"/>
      <c r="N450" s="86"/>
      <c r="O450" s="86"/>
      <c r="P450" s="86"/>
      <c r="Q450" s="89"/>
      <c r="R450" s="138"/>
      <c r="S450" s="138"/>
      <c r="AR450" s="130" t="str">
        <f t="shared" si="42"/>
        <v/>
      </c>
      <c r="AS450" s="130" t="str">
        <f t="shared" si="43"/>
        <v/>
      </c>
      <c r="AT450" s="130" t="str">
        <f t="shared" si="44"/>
        <v/>
      </c>
      <c r="AU450" s="139" t="str">
        <f t="shared" si="41"/>
        <v/>
      </c>
      <c r="AV450" s="141" t="str">
        <f t="shared" si="45"/>
        <v/>
      </c>
      <c r="AW450" s="205"/>
    </row>
    <row r="451" spans="2:49" x14ac:dyDescent="0.2">
      <c r="B451" s="86"/>
      <c r="C451" s="86"/>
      <c r="D451" s="87"/>
      <c r="E451" s="88"/>
      <c r="F451" s="86"/>
      <c r="G451" s="86"/>
      <c r="H451" s="86"/>
      <c r="I451" s="86"/>
      <c r="J451" s="86"/>
      <c r="K451" s="86"/>
      <c r="L451" s="86"/>
      <c r="M451" s="86"/>
      <c r="N451" s="86"/>
      <c r="O451" s="86"/>
      <c r="P451" s="86"/>
      <c r="Q451" s="89"/>
      <c r="R451" s="138"/>
      <c r="S451" s="138"/>
      <c r="AR451" s="130" t="str">
        <f t="shared" si="42"/>
        <v/>
      </c>
      <c r="AS451" s="130" t="str">
        <f t="shared" si="43"/>
        <v/>
      </c>
      <c r="AT451" s="130" t="str">
        <f t="shared" si="44"/>
        <v/>
      </c>
      <c r="AU451" s="139" t="str">
        <f t="shared" si="41"/>
        <v/>
      </c>
      <c r="AV451" s="141" t="str">
        <f t="shared" si="45"/>
        <v/>
      </c>
      <c r="AW451" s="205"/>
    </row>
    <row r="452" spans="2:49" x14ac:dyDescent="0.2">
      <c r="B452" s="86"/>
      <c r="C452" s="86"/>
      <c r="D452" s="87"/>
      <c r="E452" s="88"/>
      <c r="F452" s="86"/>
      <c r="G452" s="86"/>
      <c r="H452" s="86"/>
      <c r="I452" s="86"/>
      <c r="J452" s="86"/>
      <c r="K452" s="86"/>
      <c r="L452" s="86"/>
      <c r="M452" s="86"/>
      <c r="N452" s="86"/>
      <c r="O452" s="86"/>
      <c r="P452" s="86"/>
      <c r="Q452" s="89"/>
      <c r="R452" s="138"/>
      <c r="S452" s="138"/>
      <c r="AR452" s="130" t="str">
        <f t="shared" si="42"/>
        <v/>
      </c>
      <c r="AS452" s="130" t="str">
        <f t="shared" si="43"/>
        <v/>
      </c>
      <c r="AT452" s="130" t="str">
        <f t="shared" si="44"/>
        <v/>
      </c>
      <c r="AU452" s="139" t="str">
        <f t="shared" si="41"/>
        <v/>
      </c>
      <c r="AV452" s="141" t="str">
        <f t="shared" si="45"/>
        <v/>
      </c>
      <c r="AW452" s="205"/>
    </row>
    <row r="453" spans="2:49" x14ac:dyDescent="0.2">
      <c r="B453" s="86"/>
      <c r="C453" s="86"/>
      <c r="D453" s="87"/>
      <c r="E453" s="88"/>
      <c r="F453" s="86"/>
      <c r="G453" s="86"/>
      <c r="H453" s="86"/>
      <c r="I453" s="86"/>
      <c r="J453" s="86"/>
      <c r="K453" s="86"/>
      <c r="L453" s="86"/>
      <c r="M453" s="86"/>
      <c r="N453" s="86"/>
      <c r="O453" s="86"/>
      <c r="P453" s="86"/>
      <c r="Q453" s="89"/>
      <c r="R453" s="138"/>
      <c r="S453" s="138"/>
      <c r="AR453" s="130" t="str">
        <f t="shared" si="42"/>
        <v/>
      </c>
      <c r="AS453" s="130" t="str">
        <f t="shared" si="43"/>
        <v/>
      </c>
      <c r="AT453" s="130" t="str">
        <f t="shared" si="44"/>
        <v/>
      </c>
      <c r="AU453" s="139" t="str">
        <f t="shared" si="41"/>
        <v/>
      </c>
      <c r="AV453" s="141" t="str">
        <f t="shared" si="45"/>
        <v/>
      </c>
      <c r="AW453" s="205"/>
    </row>
    <row r="454" spans="2:49" x14ac:dyDescent="0.2">
      <c r="B454" s="86"/>
      <c r="C454" s="86"/>
      <c r="D454" s="87"/>
      <c r="E454" s="88"/>
      <c r="F454" s="86"/>
      <c r="G454" s="86"/>
      <c r="H454" s="86"/>
      <c r="I454" s="86"/>
      <c r="J454" s="86"/>
      <c r="K454" s="86"/>
      <c r="L454" s="86"/>
      <c r="M454" s="86"/>
      <c r="N454" s="86"/>
      <c r="O454" s="86"/>
      <c r="P454" s="86"/>
      <c r="Q454" s="89"/>
      <c r="R454" s="138"/>
      <c r="S454" s="138"/>
      <c r="AR454" s="130" t="str">
        <f t="shared" si="42"/>
        <v/>
      </c>
      <c r="AS454" s="130" t="str">
        <f t="shared" si="43"/>
        <v/>
      </c>
      <c r="AT454" s="130" t="str">
        <f t="shared" si="44"/>
        <v/>
      </c>
      <c r="AU454" s="139" t="str">
        <f t="shared" si="41"/>
        <v/>
      </c>
      <c r="AV454" s="141" t="str">
        <f t="shared" si="45"/>
        <v/>
      </c>
      <c r="AW454" s="205"/>
    </row>
    <row r="455" spans="2:49" x14ac:dyDescent="0.2">
      <c r="B455" s="86"/>
      <c r="C455" s="86"/>
      <c r="D455" s="87"/>
      <c r="E455" s="88"/>
      <c r="F455" s="86"/>
      <c r="G455" s="86"/>
      <c r="H455" s="86"/>
      <c r="I455" s="86"/>
      <c r="J455" s="86"/>
      <c r="K455" s="86"/>
      <c r="L455" s="86"/>
      <c r="M455" s="86"/>
      <c r="N455" s="86"/>
      <c r="O455" s="86"/>
      <c r="P455" s="86"/>
      <c r="Q455" s="89"/>
      <c r="R455" s="138"/>
      <c r="S455" s="138"/>
      <c r="AR455" s="130" t="str">
        <f t="shared" si="42"/>
        <v/>
      </c>
      <c r="AS455" s="130" t="str">
        <f t="shared" si="43"/>
        <v/>
      </c>
      <c r="AT455" s="130" t="str">
        <f t="shared" si="44"/>
        <v/>
      </c>
      <c r="AU455" s="139" t="str">
        <f t="shared" si="41"/>
        <v/>
      </c>
      <c r="AV455" s="141" t="str">
        <f t="shared" si="45"/>
        <v/>
      </c>
      <c r="AW455" s="205"/>
    </row>
    <row r="456" spans="2:49" x14ac:dyDescent="0.2">
      <c r="B456" s="86"/>
      <c r="C456" s="86"/>
      <c r="D456" s="87"/>
      <c r="E456" s="88"/>
      <c r="F456" s="86"/>
      <c r="G456" s="86"/>
      <c r="H456" s="86"/>
      <c r="I456" s="86"/>
      <c r="J456" s="86"/>
      <c r="K456" s="86"/>
      <c r="L456" s="86"/>
      <c r="M456" s="86"/>
      <c r="N456" s="86"/>
      <c r="O456" s="86"/>
      <c r="P456" s="86"/>
      <c r="Q456" s="89"/>
      <c r="R456" s="138"/>
      <c r="S456" s="138"/>
      <c r="AR456" s="130" t="str">
        <f t="shared" si="42"/>
        <v/>
      </c>
      <c r="AS456" s="130" t="str">
        <f t="shared" si="43"/>
        <v/>
      </c>
      <c r="AT456" s="130" t="str">
        <f t="shared" si="44"/>
        <v/>
      </c>
      <c r="AU456" s="139" t="str">
        <f t="shared" si="41"/>
        <v/>
      </c>
      <c r="AV456" s="141" t="str">
        <f t="shared" si="45"/>
        <v/>
      </c>
      <c r="AW456" s="205"/>
    </row>
    <row r="457" spans="2:49" x14ac:dyDescent="0.2">
      <c r="B457" s="86"/>
      <c r="C457" s="86"/>
      <c r="D457" s="87"/>
      <c r="E457" s="88"/>
      <c r="F457" s="86"/>
      <c r="G457" s="86"/>
      <c r="H457" s="86"/>
      <c r="I457" s="86"/>
      <c r="J457" s="86"/>
      <c r="K457" s="86"/>
      <c r="L457" s="86"/>
      <c r="M457" s="86"/>
      <c r="N457" s="86"/>
      <c r="O457" s="86"/>
      <c r="P457" s="86"/>
      <c r="Q457" s="89"/>
      <c r="R457" s="138"/>
      <c r="S457" s="138"/>
      <c r="AR457" s="130" t="str">
        <f t="shared" si="42"/>
        <v/>
      </c>
      <c r="AS457" s="130" t="str">
        <f t="shared" si="43"/>
        <v/>
      </c>
      <c r="AT457" s="130" t="str">
        <f t="shared" si="44"/>
        <v/>
      </c>
      <c r="AU457" s="139" t="str">
        <f t="shared" si="41"/>
        <v/>
      </c>
      <c r="AV457" s="141" t="str">
        <f t="shared" si="45"/>
        <v/>
      </c>
      <c r="AW457" s="205"/>
    </row>
    <row r="458" spans="2:49" x14ac:dyDescent="0.2">
      <c r="B458" s="86"/>
      <c r="C458" s="86"/>
      <c r="D458" s="87"/>
      <c r="E458" s="88"/>
      <c r="F458" s="86"/>
      <c r="G458" s="86"/>
      <c r="H458" s="86"/>
      <c r="I458" s="86"/>
      <c r="J458" s="86"/>
      <c r="K458" s="86"/>
      <c r="L458" s="86"/>
      <c r="M458" s="86"/>
      <c r="N458" s="86"/>
      <c r="O458" s="86"/>
      <c r="P458" s="86"/>
      <c r="Q458" s="89"/>
      <c r="R458" s="138"/>
      <c r="S458" s="138"/>
      <c r="AR458" s="130" t="str">
        <f t="shared" si="42"/>
        <v/>
      </c>
      <c r="AS458" s="130" t="str">
        <f t="shared" si="43"/>
        <v/>
      </c>
      <c r="AT458" s="130" t="str">
        <f t="shared" si="44"/>
        <v/>
      </c>
      <c r="AU458" s="139" t="str">
        <f t="shared" si="41"/>
        <v/>
      </c>
      <c r="AV458" s="141" t="str">
        <f t="shared" si="45"/>
        <v/>
      </c>
      <c r="AW458" s="205"/>
    </row>
    <row r="459" spans="2:49" x14ac:dyDescent="0.2">
      <c r="B459" s="86"/>
      <c r="C459" s="86"/>
      <c r="D459" s="87"/>
      <c r="E459" s="88"/>
      <c r="F459" s="86"/>
      <c r="G459" s="86"/>
      <c r="H459" s="86"/>
      <c r="I459" s="86"/>
      <c r="J459" s="86"/>
      <c r="K459" s="86"/>
      <c r="L459" s="86"/>
      <c r="M459" s="86"/>
      <c r="N459" s="86"/>
      <c r="O459" s="86"/>
      <c r="P459" s="86"/>
      <c r="Q459" s="89"/>
      <c r="R459" s="138"/>
      <c r="S459" s="138"/>
      <c r="AR459" s="130" t="str">
        <f t="shared" si="42"/>
        <v/>
      </c>
      <c r="AS459" s="130" t="str">
        <f t="shared" si="43"/>
        <v/>
      </c>
      <c r="AT459" s="130" t="str">
        <f t="shared" si="44"/>
        <v/>
      </c>
      <c r="AU459" s="139" t="str">
        <f t="shared" si="41"/>
        <v/>
      </c>
      <c r="AV459" s="141" t="str">
        <f t="shared" si="45"/>
        <v/>
      </c>
      <c r="AW459" s="205"/>
    </row>
    <row r="460" spans="2:49" x14ac:dyDescent="0.2">
      <c r="B460" s="86"/>
      <c r="C460" s="86"/>
      <c r="D460" s="87"/>
      <c r="E460" s="88"/>
      <c r="F460" s="86"/>
      <c r="G460" s="86"/>
      <c r="H460" s="86"/>
      <c r="I460" s="86"/>
      <c r="J460" s="86"/>
      <c r="K460" s="86"/>
      <c r="L460" s="86"/>
      <c r="M460" s="86"/>
      <c r="N460" s="86"/>
      <c r="O460" s="86"/>
      <c r="P460" s="86"/>
      <c r="Q460" s="89"/>
      <c r="R460" s="138"/>
      <c r="S460" s="138"/>
      <c r="AR460" s="130" t="str">
        <f t="shared" si="42"/>
        <v/>
      </c>
      <c r="AS460" s="130" t="str">
        <f t="shared" si="43"/>
        <v/>
      </c>
      <c r="AT460" s="130" t="str">
        <f t="shared" si="44"/>
        <v/>
      </c>
      <c r="AU460" s="139" t="str">
        <f t="shared" si="41"/>
        <v/>
      </c>
      <c r="AV460" s="141" t="str">
        <f t="shared" si="45"/>
        <v/>
      </c>
      <c r="AW460" s="205"/>
    </row>
    <row r="461" spans="2:49" x14ac:dyDescent="0.2">
      <c r="B461" s="86"/>
      <c r="C461" s="86"/>
      <c r="D461" s="87"/>
      <c r="E461" s="88"/>
      <c r="F461" s="86"/>
      <c r="G461" s="86"/>
      <c r="H461" s="86"/>
      <c r="I461" s="86"/>
      <c r="J461" s="86"/>
      <c r="K461" s="86"/>
      <c r="L461" s="86"/>
      <c r="M461" s="86"/>
      <c r="N461" s="86"/>
      <c r="O461" s="86"/>
      <c r="P461" s="86"/>
      <c r="Q461" s="89"/>
      <c r="R461" s="138"/>
      <c r="S461" s="138"/>
      <c r="AR461" s="130" t="str">
        <f t="shared" si="42"/>
        <v/>
      </c>
      <c r="AS461" s="130" t="str">
        <f t="shared" si="43"/>
        <v/>
      </c>
      <c r="AT461" s="130" t="str">
        <f t="shared" si="44"/>
        <v/>
      </c>
      <c r="AU461" s="139" t="str">
        <f t="shared" si="41"/>
        <v/>
      </c>
      <c r="AV461" s="141" t="str">
        <f t="shared" si="45"/>
        <v/>
      </c>
      <c r="AW461" s="205"/>
    </row>
    <row r="462" spans="2:49" x14ac:dyDescent="0.2">
      <c r="B462" s="86"/>
      <c r="C462" s="86"/>
      <c r="D462" s="87"/>
      <c r="E462" s="88"/>
      <c r="F462" s="86"/>
      <c r="G462" s="86"/>
      <c r="H462" s="86"/>
      <c r="I462" s="86"/>
      <c r="J462" s="86"/>
      <c r="K462" s="86"/>
      <c r="L462" s="86"/>
      <c r="M462" s="86"/>
      <c r="N462" s="86"/>
      <c r="O462" s="86"/>
      <c r="P462" s="86"/>
      <c r="Q462" s="89"/>
      <c r="R462" s="138"/>
      <c r="S462" s="138"/>
      <c r="AR462" s="130" t="str">
        <f t="shared" si="42"/>
        <v/>
      </c>
      <c r="AS462" s="130" t="str">
        <f t="shared" si="43"/>
        <v/>
      </c>
      <c r="AT462" s="130" t="str">
        <f t="shared" si="44"/>
        <v/>
      </c>
      <c r="AU462" s="139" t="str">
        <f t="shared" si="41"/>
        <v/>
      </c>
      <c r="AV462" s="141" t="str">
        <f t="shared" si="45"/>
        <v/>
      </c>
      <c r="AW462" s="205"/>
    </row>
    <row r="463" spans="2:49" x14ac:dyDescent="0.2">
      <c r="B463" s="86"/>
      <c r="C463" s="86"/>
      <c r="D463" s="87"/>
      <c r="E463" s="88"/>
      <c r="F463" s="86"/>
      <c r="G463" s="86"/>
      <c r="H463" s="86"/>
      <c r="I463" s="86"/>
      <c r="J463" s="86"/>
      <c r="K463" s="86"/>
      <c r="L463" s="86"/>
      <c r="M463" s="86"/>
      <c r="N463" s="86"/>
      <c r="O463" s="86"/>
      <c r="P463" s="86"/>
      <c r="Q463" s="89"/>
      <c r="R463" s="138"/>
      <c r="S463" s="138"/>
      <c r="AR463" s="130" t="str">
        <f t="shared" si="42"/>
        <v/>
      </c>
      <c r="AS463" s="130" t="str">
        <f t="shared" si="43"/>
        <v/>
      </c>
      <c r="AT463" s="130" t="str">
        <f t="shared" si="44"/>
        <v/>
      </c>
      <c r="AU463" s="139" t="str">
        <f t="shared" si="41"/>
        <v/>
      </c>
      <c r="AV463" s="141" t="str">
        <f t="shared" si="45"/>
        <v/>
      </c>
      <c r="AW463" s="205"/>
    </row>
    <row r="464" spans="2:49" x14ac:dyDescent="0.2">
      <c r="B464" s="86"/>
      <c r="C464" s="86"/>
      <c r="D464" s="87"/>
      <c r="E464" s="88"/>
      <c r="F464" s="86"/>
      <c r="G464" s="86"/>
      <c r="H464" s="86"/>
      <c r="I464" s="86"/>
      <c r="J464" s="86"/>
      <c r="K464" s="86"/>
      <c r="L464" s="86"/>
      <c r="M464" s="86"/>
      <c r="N464" s="86"/>
      <c r="O464" s="86"/>
      <c r="P464" s="86"/>
      <c r="Q464" s="89"/>
      <c r="R464" s="138"/>
      <c r="S464" s="138"/>
      <c r="AR464" s="130" t="str">
        <f t="shared" si="42"/>
        <v/>
      </c>
      <c r="AS464" s="130" t="str">
        <f t="shared" si="43"/>
        <v/>
      </c>
      <c r="AT464" s="130" t="str">
        <f t="shared" si="44"/>
        <v/>
      </c>
      <c r="AU464" s="139" t="str">
        <f t="shared" si="41"/>
        <v/>
      </c>
      <c r="AV464" s="141" t="str">
        <f t="shared" si="45"/>
        <v/>
      </c>
      <c r="AW464" s="205"/>
    </row>
    <row r="465" spans="2:49" x14ac:dyDescent="0.2">
      <c r="B465" s="86"/>
      <c r="C465" s="86"/>
      <c r="D465" s="87"/>
      <c r="E465" s="88"/>
      <c r="F465" s="86"/>
      <c r="G465" s="86"/>
      <c r="H465" s="86"/>
      <c r="I465" s="86"/>
      <c r="J465" s="86"/>
      <c r="K465" s="86"/>
      <c r="L465" s="86"/>
      <c r="M465" s="86"/>
      <c r="N465" s="86"/>
      <c r="O465" s="86"/>
      <c r="P465" s="86"/>
      <c r="Q465" s="89"/>
      <c r="R465" s="138"/>
      <c r="S465" s="138"/>
      <c r="AR465" s="130" t="str">
        <f t="shared" si="42"/>
        <v/>
      </c>
      <c r="AS465" s="130" t="str">
        <f t="shared" si="43"/>
        <v/>
      </c>
      <c r="AT465" s="130" t="str">
        <f t="shared" si="44"/>
        <v/>
      </c>
      <c r="AU465" s="139" t="str">
        <f t="shared" si="41"/>
        <v/>
      </c>
      <c r="AV465" s="141" t="str">
        <f t="shared" si="45"/>
        <v/>
      </c>
      <c r="AW465" s="205"/>
    </row>
    <row r="466" spans="2:49" x14ac:dyDescent="0.2">
      <c r="B466" s="86"/>
      <c r="C466" s="86"/>
      <c r="D466" s="87"/>
      <c r="E466" s="88"/>
      <c r="F466" s="86"/>
      <c r="G466" s="86"/>
      <c r="H466" s="86"/>
      <c r="I466" s="86"/>
      <c r="J466" s="86"/>
      <c r="K466" s="86"/>
      <c r="L466" s="86"/>
      <c r="M466" s="86"/>
      <c r="N466" s="86"/>
      <c r="O466" s="86"/>
      <c r="P466" s="86"/>
      <c r="Q466" s="89"/>
      <c r="R466" s="138"/>
      <c r="S466" s="138"/>
      <c r="AR466" s="130" t="str">
        <f t="shared" si="42"/>
        <v/>
      </c>
      <c r="AS466" s="130" t="str">
        <f t="shared" si="43"/>
        <v/>
      </c>
      <c r="AT466" s="130" t="str">
        <f t="shared" si="44"/>
        <v/>
      </c>
      <c r="AU466" s="139" t="str">
        <f t="shared" si="41"/>
        <v/>
      </c>
      <c r="AV466" s="141" t="str">
        <f t="shared" si="45"/>
        <v/>
      </c>
      <c r="AW466" s="205"/>
    </row>
    <row r="467" spans="2:49" x14ac:dyDescent="0.2">
      <c r="B467" s="86"/>
      <c r="C467" s="86"/>
      <c r="D467" s="87"/>
      <c r="E467" s="88"/>
      <c r="F467" s="86"/>
      <c r="G467" s="86"/>
      <c r="H467" s="86"/>
      <c r="I467" s="86"/>
      <c r="J467" s="86"/>
      <c r="K467" s="86"/>
      <c r="L467" s="86"/>
      <c r="M467" s="86"/>
      <c r="N467" s="86"/>
      <c r="O467" s="86"/>
      <c r="P467" s="86"/>
      <c r="Q467" s="89"/>
      <c r="R467" s="138"/>
      <c r="S467" s="138"/>
      <c r="AR467" s="130" t="str">
        <f t="shared" si="42"/>
        <v/>
      </c>
      <c r="AS467" s="130" t="str">
        <f t="shared" si="43"/>
        <v/>
      </c>
      <c r="AT467" s="130" t="str">
        <f t="shared" si="44"/>
        <v/>
      </c>
      <c r="AU467" s="139" t="str">
        <f t="shared" si="41"/>
        <v/>
      </c>
      <c r="AV467" s="141" t="str">
        <f t="shared" si="45"/>
        <v/>
      </c>
      <c r="AW467" s="205"/>
    </row>
    <row r="468" spans="2:49" x14ac:dyDescent="0.2">
      <c r="B468" s="86"/>
      <c r="C468" s="86"/>
      <c r="D468" s="87"/>
      <c r="E468" s="88"/>
      <c r="F468" s="86"/>
      <c r="G468" s="86"/>
      <c r="H468" s="86"/>
      <c r="I468" s="86"/>
      <c r="J468" s="86"/>
      <c r="K468" s="86"/>
      <c r="L468" s="86"/>
      <c r="M468" s="86"/>
      <c r="N468" s="86"/>
      <c r="O468" s="86"/>
      <c r="P468" s="86"/>
      <c r="Q468" s="89"/>
      <c r="R468" s="138"/>
      <c r="S468" s="138"/>
      <c r="AR468" s="130" t="str">
        <f t="shared" si="42"/>
        <v/>
      </c>
      <c r="AS468" s="130" t="str">
        <f t="shared" si="43"/>
        <v/>
      </c>
      <c r="AT468" s="130" t="str">
        <f t="shared" si="44"/>
        <v/>
      </c>
      <c r="AU468" s="139" t="str">
        <f t="shared" si="41"/>
        <v/>
      </c>
      <c r="AV468" s="141" t="str">
        <f t="shared" si="45"/>
        <v/>
      </c>
      <c r="AW468" s="205"/>
    </row>
    <row r="469" spans="2:49" x14ac:dyDescent="0.2">
      <c r="B469" s="86"/>
      <c r="C469" s="86"/>
      <c r="D469" s="87"/>
      <c r="E469" s="88"/>
      <c r="F469" s="86"/>
      <c r="G469" s="86"/>
      <c r="H469" s="86"/>
      <c r="I469" s="86"/>
      <c r="J469" s="86"/>
      <c r="K469" s="86"/>
      <c r="L469" s="86"/>
      <c r="M469" s="86"/>
      <c r="N469" s="86"/>
      <c r="O469" s="86"/>
      <c r="P469" s="86"/>
      <c r="Q469" s="89"/>
      <c r="R469" s="138"/>
      <c r="S469" s="138"/>
      <c r="AR469" s="130" t="str">
        <f t="shared" si="42"/>
        <v/>
      </c>
      <c r="AS469" s="130" t="str">
        <f t="shared" si="43"/>
        <v/>
      </c>
      <c r="AT469" s="130" t="str">
        <f t="shared" si="44"/>
        <v/>
      </c>
      <c r="AU469" s="139" t="str">
        <f t="shared" si="41"/>
        <v/>
      </c>
      <c r="AV469" s="141" t="str">
        <f t="shared" si="45"/>
        <v/>
      </c>
      <c r="AW469" s="205"/>
    </row>
    <row r="470" spans="2:49" x14ac:dyDescent="0.2">
      <c r="B470" s="86"/>
      <c r="C470" s="86"/>
      <c r="D470" s="87"/>
      <c r="E470" s="88"/>
      <c r="F470" s="86"/>
      <c r="G470" s="86"/>
      <c r="H470" s="86"/>
      <c r="I470" s="86"/>
      <c r="J470" s="86"/>
      <c r="K470" s="86"/>
      <c r="L470" s="86"/>
      <c r="M470" s="86"/>
      <c r="N470" s="86"/>
      <c r="O470" s="86"/>
      <c r="P470" s="86"/>
      <c r="Q470" s="89"/>
      <c r="R470" s="138"/>
      <c r="S470" s="138"/>
      <c r="AR470" s="130" t="str">
        <f t="shared" si="42"/>
        <v/>
      </c>
      <c r="AS470" s="130" t="str">
        <f t="shared" si="43"/>
        <v/>
      </c>
      <c r="AT470" s="130" t="str">
        <f t="shared" si="44"/>
        <v/>
      </c>
      <c r="AU470" s="139" t="str">
        <f t="shared" si="41"/>
        <v/>
      </c>
      <c r="AV470" s="141" t="str">
        <f t="shared" si="45"/>
        <v/>
      </c>
      <c r="AW470" s="205"/>
    </row>
    <row r="471" spans="2:49" x14ac:dyDescent="0.2">
      <c r="B471" s="86"/>
      <c r="C471" s="86"/>
      <c r="D471" s="87"/>
      <c r="E471" s="88"/>
      <c r="F471" s="86"/>
      <c r="G471" s="86"/>
      <c r="H471" s="86"/>
      <c r="I471" s="86"/>
      <c r="J471" s="86"/>
      <c r="K471" s="86"/>
      <c r="L471" s="86"/>
      <c r="M471" s="86"/>
      <c r="N471" s="86"/>
      <c r="O471" s="86"/>
      <c r="P471" s="86"/>
      <c r="Q471" s="89"/>
      <c r="R471" s="138"/>
      <c r="S471" s="138"/>
      <c r="AR471" s="130" t="str">
        <f t="shared" si="42"/>
        <v/>
      </c>
      <c r="AS471" s="130" t="str">
        <f t="shared" si="43"/>
        <v/>
      </c>
      <c r="AT471" s="130" t="str">
        <f t="shared" si="44"/>
        <v/>
      </c>
      <c r="AU471" s="139" t="str">
        <f t="shared" si="41"/>
        <v/>
      </c>
      <c r="AV471" s="141" t="str">
        <f t="shared" si="45"/>
        <v/>
      </c>
      <c r="AW471" s="205"/>
    </row>
    <row r="472" spans="2:49" x14ac:dyDescent="0.2">
      <c r="B472" s="86"/>
      <c r="C472" s="86"/>
      <c r="D472" s="87"/>
      <c r="E472" s="88"/>
      <c r="F472" s="86"/>
      <c r="G472" s="86"/>
      <c r="H472" s="86"/>
      <c r="I472" s="86"/>
      <c r="J472" s="86"/>
      <c r="K472" s="86"/>
      <c r="L472" s="86"/>
      <c r="M472" s="86"/>
      <c r="N472" s="86"/>
      <c r="O472" s="86"/>
      <c r="P472" s="86"/>
      <c r="Q472" s="89"/>
      <c r="R472" s="138"/>
      <c r="S472" s="138"/>
      <c r="AR472" s="130" t="str">
        <f t="shared" si="42"/>
        <v/>
      </c>
      <c r="AS472" s="130" t="str">
        <f t="shared" si="43"/>
        <v/>
      </c>
      <c r="AT472" s="130" t="str">
        <f t="shared" si="44"/>
        <v/>
      </c>
      <c r="AU472" s="139" t="str">
        <f t="shared" si="41"/>
        <v/>
      </c>
      <c r="AV472" s="141" t="str">
        <f t="shared" si="45"/>
        <v/>
      </c>
      <c r="AW472" s="205"/>
    </row>
    <row r="473" spans="2:49" x14ac:dyDescent="0.2">
      <c r="B473" s="86"/>
      <c r="C473" s="86"/>
      <c r="D473" s="87"/>
      <c r="E473" s="88"/>
      <c r="F473" s="86"/>
      <c r="G473" s="86"/>
      <c r="H473" s="86"/>
      <c r="I473" s="86"/>
      <c r="J473" s="86"/>
      <c r="K473" s="86"/>
      <c r="L473" s="86"/>
      <c r="M473" s="86"/>
      <c r="N473" s="86"/>
      <c r="O473" s="86"/>
      <c r="P473" s="86"/>
      <c r="Q473" s="89"/>
      <c r="R473" s="138"/>
      <c r="S473" s="138"/>
      <c r="AR473" s="130" t="str">
        <f t="shared" si="42"/>
        <v/>
      </c>
      <c r="AS473" s="130" t="str">
        <f t="shared" si="43"/>
        <v/>
      </c>
      <c r="AT473" s="130" t="str">
        <f t="shared" si="44"/>
        <v/>
      </c>
      <c r="AU473" s="139" t="str">
        <f t="shared" si="41"/>
        <v/>
      </c>
      <c r="AV473" s="141" t="str">
        <f t="shared" si="45"/>
        <v/>
      </c>
      <c r="AW473" s="205"/>
    </row>
    <row r="474" spans="2:49" x14ac:dyDescent="0.2">
      <c r="B474" s="86"/>
      <c r="C474" s="86"/>
      <c r="D474" s="87"/>
      <c r="E474" s="88"/>
      <c r="F474" s="86"/>
      <c r="G474" s="86"/>
      <c r="H474" s="86"/>
      <c r="I474" s="86"/>
      <c r="J474" s="86"/>
      <c r="K474" s="86"/>
      <c r="L474" s="86"/>
      <c r="M474" s="86"/>
      <c r="N474" s="86"/>
      <c r="O474" s="86"/>
      <c r="P474" s="86"/>
      <c r="Q474" s="89"/>
      <c r="R474" s="138"/>
      <c r="S474" s="138"/>
      <c r="AR474" s="130" t="str">
        <f t="shared" si="42"/>
        <v/>
      </c>
      <c r="AS474" s="130" t="str">
        <f t="shared" si="43"/>
        <v/>
      </c>
      <c r="AT474" s="130" t="str">
        <f t="shared" si="44"/>
        <v/>
      </c>
      <c r="AU474" s="139" t="str">
        <f t="shared" ref="AU474:AU508" si="46">IF(ISBLANK(Q474)=TRUE,"",IF(AND(Q474=0,$O$22=0),"",IF(AND(Q474=0,$O$22&gt;0),$O$22,Q474)))</f>
        <v/>
      </c>
      <c r="AV474" s="141" t="str">
        <f t="shared" si="45"/>
        <v/>
      </c>
      <c r="AW474" s="205"/>
    </row>
    <row r="475" spans="2:49" x14ac:dyDescent="0.2">
      <c r="B475" s="86"/>
      <c r="C475" s="86"/>
      <c r="D475" s="87"/>
      <c r="E475" s="88"/>
      <c r="F475" s="86"/>
      <c r="G475" s="86"/>
      <c r="H475" s="86"/>
      <c r="I475" s="86"/>
      <c r="J475" s="86"/>
      <c r="K475" s="86"/>
      <c r="L475" s="86"/>
      <c r="M475" s="86"/>
      <c r="N475" s="86"/>
      <c r="O475" s="86"/>
      <c r="P475" s="86"/>
      <c r="Q475" s="89"/>
      <c r="R475" s="138"/>
      <c r="S475" s="138"/>
      <c r="AR475" s="130" t="str">
        <f t="shared" ref="AR475:AR508" si="47">IF(D475="","",WEEKDAY(D475,"2"))</f>
        <v/>
      </c>
      <c r="AS475" s="130" t="str">
        <f t="shared" ref="AS475:AS508" si="48">IF(E475="","",HOUR(E475))</f>
        <v/>
      </c>
      <c r="AT475" s="130" t="str">
        <f t="shared" ref="AT475:AT508" si="49">IF(B475="","",LEN(B475))</f>
        <v/>
      </c>
      <c r="AU475" s="139" t="str">
        <f t="shared" si="46"/>
        <v/>
      </c>
      <c r="AV475" s="141" t="str">
        <f t="shared" ref="AV475:AV508" si="50">IF(ISBLANK(Q475),"",F475/AU475*100)</f>
        <v/>
      </c>
      <c r="AW475" s="205"/>
    </row>
    <row r="476" spans="2:49" x14ac:dyDescent="0.2">
      <c r="B476" s="86"/>
      <c r="C476" s="86"/>
      <c r="D476" s="87"/>
      <c r="E476" s="88"/>
      <c r="F476" s="86"/>
      <c r="G476" s="86"/>
      <c r="H476" s="86"/>
      <c r="I476" s="86"/>
      <c r="J476" s="86"/>
      <c r="K476" s="86"/>
      <c r="L476" s="86"/>
      <c r="M476" s="86"/>
      <c r="N476" s="86"/>
      <c r="O476" s="86"/>
      <c r="P476" s="86"/>
      <c r="Q476" s="89"/>
      <c r="R476" s="138"/>
      <c r="S476" s="138"/>
      <c r="AR476" s="130" t="str">
        <f t="shared" si="47"/>
        <v/>
      </c>
      <c r="AS476" s="130" t="str">
        <f t="shared" si="48"/>
        <v/>
      </c>
      <c r="AT476" s="130" t="str">
        <f t="shared" si="49"/>
        <v/>
      </c>
      <c r="AU476" s="139" t="str">
        <f t="shared" si="46"/>
        <v/>
      </c>
      <c r="AV476" s="141" t="str">
        <f t="shared" si="50"/>
        <v/>
      </c>
      <c r="AW476" s="205"/>
    </row>
    <row r="477" spans="2:49" x14ac:dyDescent="0.2">
      <c r="B477" s="86"/>
      <c r="C477" s="86"/>
      <c r="D477" s="87"/>
      <c r="E477" s="88"/>
      <c r="F477" s="86"/>
      <c r="G477" s="86"/>
      <c r="H477" s="86"/>
      <c r="I477" s="86"/>
      <c r="J477" s="86"/>
      <c r="K477" s="86"/>
      <c r="L477" s="86"/>
      <c r="M477" s="86"/>
      <c r="N477" s="86"/>
      <c r="O477" s="86"/>
      <c r="P477" s="86"/>
      <c r="Q477" s="89"/>
      <c r="R477" s="138"/>
      <c r="S477" s="138"/>
      <c r="AR477" s="130" t="str">
        <f t="shared" si="47"/>
        <v/>
      </c>
      <c r="AS477" s="130" t="str">
        <f t="shared" si="48"/>
        <v/>
      </c>
      <c r="AT477" s="130" t="str">
        <f t="shared" si="49"/>
        <v/>
      </c>
      <c r="AU477" s="139" t="str">
        <f t="shared" si="46"/>
        <v/>
      </c>
      <c r="AV477" s="141" t="str">
        <f t="shared" si="50"/>
        <v/>
      </c>
      <c r="AW477" s="205"/>
    </row>
    <row r="478" spans="2:49" x14ac:dyDescent="0.2">
      <c r="B478" s="86"/>
      <c r="C478" s="86"/>
      <c r="D478" s="87"/>
      <c r="E478" s="88"/>
      <c r="F478" s="86"/>
      <c r="G478" s="86"/>
      <c r="H478" s="86"/>
      <c r="I478" s="86"/>
      <c r="J478" s="86"/>
      <c r="K478" s="86"/>
      <c r="L478" s="86"/>
      <c r="M478" s="86"/>
      <c r="N478" s="86"/>
      <c r="O478" s="86"/>
      <c r="P478" s="86"/>
      <c r="Q478" s="89"/>
      <c r="R478" s="138"/>
      <c r="S478" s="138"/>
      <c r="AR478" s="130" t="str">
        <f t="shared" si="47"/>
        <v/>
      </c>
      <c r="AS478" s="130" t="str">
        <f t="shared" si="48"/>
        <v/>
      </c>
      <c r="AT478" s="130" t="str">
        <f t="shared" si="49"/>
        <v/>
      </c>
      <c r="AU478" s="139" t="str">
        <f t="shared" si="46"/>
        <v/>
      </c>
      <c r="AV478" s="141" t="str">
        <f t="shared" si="50"/>
        <v/>
      </c>
      <c r="AW478" s="205"/>
    </row>
    <row r="479" spans="2:49" x14ac:dyDescent="0.2">
      <c r="B479" s="86"/>
      <c r="C479" s="86"/>
      <c r="D479" s="87"/>
      <c r="E479" s="88"/>
      <c r="F479" s="86"/>
      <c r="G479" s="86"/>
      <c r="H479" s="86"/>
      <c r="I479" s="86"/>
      <c r="J479" s="86"/>
      <c r="K479" s="86"/>
      <c r="L479" s="86"/>
      <c r="M479" s="86"/>
      <c r="N479" s="86"/>
      <c r="O479" s="86"/>
      <c r="P479" s="86"/>
      <c r="Q479" s="89"/>
      <c r="R479" s="138"/>
      <c r="S479" s="138"/>
      <c r="AR479" s="130" t="str">
        <f t="shared" si="47"/>
        <v/>
      </c>
      <c r="AS479" s="130" t="str">
        <f t="shared" si="48"/>
        <v/>
      </c>
      <c r="AT479" s="130" t="str">
        <f t="shared" si="49"/>
        <v/>
      </c>
      <c r="AU479" s="139" t="str">
        <f t="shared" si="46"/>
        <v/>
      </c>
      <c r="AV479" s="141" t="str">
        <f t="shared" si="50"/>
        <v/>
      </c>
      <c r="AW479" s="205"/>
    </row>
    <row r="480" spans="2:49" x14ac:dyDescent="0.2">
      <c r="B480" s="86"/>
      <c r="C480" s="86"/>
      <c r="D480" s="87"/>
      <c r="E480" s="88"/>
      <c r="F480" s="86"/>
      <c r="G480" s="86"/>
      <c r="H480" s="86"/>
      <c r="I480" s="86"/>
      <c r="J480" s="86"/>
      <c r="K480" s="86"/>
      <c r="L480" s="86"/>
      <c r="M480" s="86"/>
      <c r="N480" s="86"/>
      <c r="O480" s="86"/>
      <c r="P480" s="86"/>
      <c r="Q480" s="89"/>
      <c r="R480" s="138"/>
      <c r="S480" s="138"/>
      <c r="AR480" s="130" t="str">
        <f t="shared" si="47"/>
        <v/>
      </c>
      <c r="AS480" s="130" t="str">
        <f t="shared" si="48"/>
        <v/>
      </c>
      <c r="AT480" s="130" t="str">
        <f t="shared" si="49"/>
        <v/>
      </c>
      <c r="AU480" s="139" t="str">
        <f t="shared" si="46"/>
        <v/>
      </c>
      <c r="AV480" s="141" t="str">
        <f t="shared" si="50"/>
        <v/>
      </c>
      <c r="AW480" s="205"/>
    </row>
    <row r="481" spans="2:49" x14ac:dyDescent="0.2">
      <c r="B481" s="86"/>
      <c r="C481" s="86"/>
      <c r="D481" s="87"/>
      <c r="E481" s="88"/>
      <c r="F481" s="86"/>
      <c r="G481" s="86"/>
      <c r="H481" s="86"/>
      <c r="I481" s="86"/>
      <c r="J481" s="86"/>
      <c r="K481" s="86"/>
      <c r="L481" s="86"/>
      <c r="M481" s="86"/>
      <c r="N481" s="86"/>
      <c r="O481" s="86"/>
      <c r="P481" s="86"/>
      <c r="Q481" s="89"/>
      <c r="R481" s="138"/>
      <c r="S481" s="138"/>
      <c r="AR481" s="130" t="str">
        <f t="shared" si="47"/>
        <v/>
      </c>
      <c r="AS481" s="130" t="str">
        <f t="shared" si="48"/>
        <v/>
      </c>
      <c r="AT481" s="130" t="str">
        <f t="shared" si="49"/>
        <v/>
      </c>
      <c r="AU481" s="139" t="str">
        <f t="shared" si="46"/>
        <v/>
      </c>
      <c r="AV481" s="141" t="str">
        <f t="shared" si="50"/>
        <v/>
      </c>
      <c r="AW481" s="205"/>
    </row>
    <row r="482" spans="2:49" x14ac:dyDescent="0.2">
      <c r="B482" s="86"/>
      <c r="C482" s="86"/>
      <c r="D482" s="87"/>
      <c r="E482" s="88"/>
      <c r="F482" s="86"/>
      <c r="G482" s="86"/>
      <c r="H482" s="86"/>
      <c r="I482" s="86"/>
      <c r="J482" s="86"/>
      <c r="K482" s="86"/>
      <c r="L482" s="86"/>
      <c r="M482" s="86"/>
      <c r="N482" s="86"/>
      <c r="O482" s="86"/>
      <c r="P482" s="86"/>
      <c r="Q482" s="89"/>
      <c r="R482" s="138"/>
      <c r="S482" s="138"/>
      <c r="AR482" s="130" t="str">
        <f t="shared" si="47"/>
        <v/>
      </c>
      <c r="AS482" s="130" t="str">
        <f t="shared" si="48"/>
        <v/>
      </c>
      <c r="AT482" s="130" t="str">
        <f t="shared" si="49"/>
        <v/>
      </c>
      <c r="AU482" s="139" t="str">
        <f t="shared" si="46"/>
        <v/>
      </c>
      <c r="AV482" s="141" t="str">
        <f t="shared" si="50"/>
        <v/>
      </c>
      <c r="AW482" s="205"/>
    </row>
    <row r="483" spans="2:49" x14ac:dyDescent="0.2">
      <c r="B483" s="86"/>
      <c r="C483" s="86"/>
      <c r="D483" s="87"/>
      <c r="E483" s="88"/>
      <c r="F483" s="86"/>
      <c r="G483" s="86"/>
      <c r="H483" s="86"/>
      <c r="I483" s="86"/>
      <c r="J483" s="86"/>
      <c r="K483" s="86"/>
      <c r="L483" s="86"/>
      <c r="M483" s="86"/>
      <c r="N483" s="86"/>
      <c r="O483" s="86"/>
      <c r="P483" s="86"/>
      <c r="Q483" s="89"/>
      <c r="R483" s="138"/>
      <c r="S483" s="138"/>
      <c r="AR483" s="130" t="str">
        <f t="shared" si="47"/>
        <v/>
      </c>
      <c r="AS483" s="130" t="str">
        <f t="shared" si="48"/>
        <v/>
      </c>
      <c r="AT483" s="130" t="str">
        <f t="shared" si="49"/>
        <v/>
      </c>
      <c r="AU483" s="139" t="str">
        <f t="shared" si="46"/>
        <v/>
      </c>
      <c r="AV483" s="141" t="str">
        <f t="shared" si="50"/>
        <v/>
      </c>
      <c r="AW483" s="205"/>
    </row>
    <row r="484" spans="2:49" x14ac:dyDescent="0.2">
      <c r="B484" s="86"/>
      <c r="C484" s="86"/>
      <c r="D484" s="87"/>
      <c r="E484" s="88"/>
      <c r="F484" s="86"/>
      <c r="G484" s="86"/>
      <c r="H484" s="86"/>
      <c r="I484" s="86"/>
      <c r="J484" s="86"/>
      <c r="K484" s="86"/>
      <c r="L484" s="86"/>
      <c r="M484" s="86"/>
      <c r="N484" s="86"/>
      <c r="O484" s="86"/>
      <c r="P484" s="86"/>
      <c r="Q484" s="89"/>
      <c r="R484" s="138"/>
      <c r="S484" s="138"/>
      <c r="AR484" s="130" t="str">
        <f t="shared" si="47"/>
        <v/>
      </c>
      <c r="AS484" s="130" t="str">
        <f t="shared" si="48"/>
        <v/>
      </c>
      <c r="AT484" s="130" t="str">
        <f t="shared" si="49"/>
        <v/>
      </c>
      <c r="AU484" s="139" t="str">
        <f t="shared" si="46"/>
        <v/>
      </c>
      <c r="AV484" s="141" t="str">
        <f t="shared" si="50"/>
        <v/>
      </c>
      <c r="AW484" s="205"/>
    </row>
    <row r="485" spans="2:49" x14ac:dyDescent="0.2">
      <c r="B485" s="86"/>
      <c r="C485" s="86"/>
      <c r="D485" s="87"/>
      <c r="E485" s="88"/>
      <c r="F485" s="86"/>
      <c r="G485" s="86"/>
      <c r="H485" s="86"/>
      <c r="I485" s="86"/>
      <c r="J485" s="86"/>
      <c r="K485" s="86"/>
      <c r="L485" s="86"/>
      <c r="M485" s="86"/>
      <c r="N485" s="86"/>
      <c r="O485" s="86"/>
      <c r="P485" s="86"/>
      <c r="Q485" s="89"/>
      <c r="R485" s="138"/>
      <c r="S485" s="138"/>
      <c r="AR485" s="130" t="str">
        <f t="shared" si="47"/>
        <v/>
      </c>
      <c r="AS485" s="130" t="str">
        <f t="shared" si="48"/>
        <v/>
      </c>
      <c r="AT485" s="130" t="str">
        <f t="shared" si="49"/>
        <v/>
      </c>
      <c r="AU485" s="139" t="str">
        <f t="shared" si="46"/>
        <v/>
      </c>
      <c r="AV485" s="141" t="str">
        <f t="shared" si="50"/>
        <v/>
      </c>
      <c r="AW485" s="205"/>
    </row>
    <row r="486" spans="2:49" x14ac:dyDescent="0.2">
      <c r="B486" s="86"/>
      <c r="C486" s="86"/>
      <c r="D486" s="87"/>
      <c r="E486" s="88"/>
      <c r="F486" s="86"/>
      <c r="G486" s="86"/>
      <c r="H486" s="86"/>
      <c r="I486" s="86"/>
      <c r="J486" s="86"/>
      <c r="K486" s="86"/>
      <c r="L486" s="86"/>
      <c r="M486" s="86"/>
      <c r="N486" s="86"/>
      <c r="O486" s="86"/>
      <c r="P486" s="86"/>
      <c r="Q486" s="89"/>
      <c r="R486" s="138"/>
      <c r="S486" s="138"/>
      <c r="AR486" s="130" t="str">
        <f t="shared" si="47"/>
        <v/>
      </c>
      <c r="AS486" s="130" t="str">
        <f t="shared" si="48"/>
        <v/>
      </c>
      <c r="AT486" s="130" t="str">
        <f t="shared" si="49"/>
        <v/>
      </c>
      <c r="AU486" s="139" t="str">
        <f t="shared" si="46"/>
        <v/>
      </c>
      <c r="AV486" s="141" t="str">
        <f t="shared" si="50"/>
        <v/>
      </c>
      <c r="AW486" s="205"/>
    </row>
    <row r="487" spans="2:49" x14ac:dyDescent="0.2">
      <c r="B487" s="86"/>
      <c r="C487" s="86"/>
      <c r="D487" s="87"/>
      <c r="E487" s="88"/>
      <c r="F487" s="86"/>
      <c r="G487" s="86"/>
      <c r="H487" s="86"/>
      <c r="I487" s="86"/>
      <c r="J487" s="86"/>
      <c r="K487" s="86"/>
      <c r="L487" s="86"/>
      <c r="M487" s="86"/>
      <c r="N487" s="86"/>
      <c r="O487" s="86"/>
      <c r="P487" s="86"/>
      <c r="Q487" s="89"/>
      <c r="R487" s="138"/>
      <c r="S487" s="138"/>
      <c r="AR487" s="130" t="str">
        <f t="shared" si="47"/>
        <v/>
      </c>
      <c r="AS487" s="130" t="str">
        <f t="shared" si="48"/>
        <v/>
      </c>
      <c r="AT487" s="130" t="str">
        <f t="shared" si="49"/>
        <v/>
      </c>
      <c r="AU487" s="139" t="str">
        <f t="shared" si="46"/>
        <v/>
      </c>
      <c r="AV487" s="141" t="str">
        <f t="shared" si="50"/>
        <v/>
      </c>
      <c r="AW487" s="205"/>
    </row>
    <row r="488" spans="2:49" x14ac:dyDescent="0.2">
      <c r="B488" s="86"/>
      <c r="C488" s="86"/>
      <c r="D488" s="87"/>
      <c r="E488" s="88"/>
      <c r="F488" s="86"/>
      <c r="G488" s="86"/>
      <c r="H488" s="86"/>
      <c r="I488" s="86"/>
      <c r="J488" s="86"/>
      <c r="K488" s="86"/>
      <c r="L488" s="86"/>
      <c r="M488" s="86"/>
      <c r="N488" s="86"/>
      <c r="O488" s="86"/>
      <c r="P488" s="86"/>
      <c r="Q488" s="89"/>
      <c r="R488" s="138"/>
      <c r="S488" s="138"/>
      <c r="AR488" s="130" t="str">
        <f t="shared" si="47"/>
        <v/>
      </c>
      <c r="AS488" s="130" t="str">
        <f t="shared" si="48"/>
        <v/>
      </c>
      <c r="AT488" s="130" t="str">
        <f t="shared" si="49"/>
        <v/>
      </c>
      <c r="AU488" s="139" t="str">
        <f t="shared" si="46"/>
        <v/>
      </c>
      <c r="AV488" s="141" t="str">
        <f t="shared" si="50"/>
        <v/>
      </c>
      <c r="AW488" s="205"/>
    </row>
    <row r="489" spans="2:49" x14ac:dyDescent="0.2">
      <c r="B489" s="86"/>
      <c r="C489" s="86"/>
      <c r="D489" s="87"/>
      <c r="E489" s="88"/>
      <c r="F489" s="86"/>
      <c r="G489" s="86"/>
      <c r="H489" s="86"/>
      <c r="I489" s="86"/>
      <c r="J489" s="86"/>
      <c r="K489" s="86"/>
      <c r="L489" s="86"/>
      <c r="M489" s="86"/>
      <c r="N489" s="86"/>
      <c r="O489" s="86"/>
      <c r="P489" s="86"/>
      <c r="Q489" s="89"/>
      <c r="R489" s="138"/>
      <c r="S489" s="138"/>
      <c r="AR489" s="130" t="str">
        <f t="shared" si="47"/>
        <v/>
      </c>
      <c r="AS489" s="130" t="str">
        <f t="shared" si="48"/>
        <v/>
      </c>
      <c r="AT489" s="130" t="str">
        <f t="shared" si="49"/>
        <v/>
      </c>
      <c r="AU489" s="139" t="str">
        <f t="shared" si="46"/>
        <v/>
      </c>
      <c r="AV489" s="141" t="str">
        <f t="shared" si="50"/>
        <v/>
      </c>
      <c r="AW489" s="205"/>
    </row>
    <row r="490" spans="2:49" x14ac:dyDescent="0.2">
      <c r="B490" s="86"/>
      <c r="C490" s="86"/>
      <c r="D490" s="87"/>
      <c r="E490" s="88"/>
      <c r="F490" s="86"/>
      <c r="G490" s="86"/>
      <c r="H490" s="86"/>
      <c r="I490" s="86"/>
      <c r="J490" s="86"/>
      <c r="K490" s="86"/>
      <c r="L490" s="86"/>
      <c r="M490" s="86"/>
      <c r="N490" s="86"/>
      <c r="O490" s="86"/>
      <c r="P490" s="86"/>
      <c r="Q490" s="89"/>
      <c r="R490" s="138"/>
      <c r="S490" s="138"/>
      <c r="AR490" s="130" t="str">
        <f t="shared" si="47"/>
        <v/>
      </c>
      <c r="AS490" s="130" t="str">
        <f t="shared" si="48"/>
        <v/>
      </c>
      <c r="AT490" s="130" t="str">
        <f t="shared" si="49"/>
        <v/>
      </c>
      <c r="AU490" s="139" t="str">
        <f t="shared" si="46"/>
        <v/>
      </c>
      <c r="AV490" s="141" t="str">
        <f t="shared" si="50"/>
        <v/>
      </c>
      <c r="AW490" s="205"/>
    </row>
    <row r="491" spans="2:49" x14ac:dyDescent="0.2">
      <c r="B491" s="86"/>
      <c r="C491" s="86"/>
      <c r="D491" s="87"/>
      <c r="E491" s="88"/>
      <c r="F491" s="86"/>
      <c r="G491" s="86"/>
      <c r="H491" s="86"/>
      <c r="I491" s="86"/>
      <c r="J491" s="86"/>
      <c r="K491" s="86"/>
      <c r="L491" s="86"/>
      <c r="M491" s="86"/>
      <c r="N491" s="86"/>
      <c r="O491" s="86"/>
      <c r="P491" s="86"/>
      <c r="Q491" s="89"/>
      <c r="R491" s="138"/>
      <c r="S491" s="138"/>
      <c r="AR491" s="130" t="str">
        <f t="shared" si="47"/>
        <v/>
      </c>
      <c r="AS491" s="130" t="str">
        <f t="shared" si="48"/>
        <v/>
      </c>
      <c r="AT491" s="130" t="str">
        <f t="shared" si="49"/>
        <v/>
      </c>
      <c r="AU491" s="139" t="str">
        <f t="shared" si="46"/>
        <v/>
      </c>
      <c r="AV491" s="141" t="str">
        <f t="shared" si="50"/>
        <v/>
      </c>
      <c r="AW491" s="205"/>
    </row>
    <row r="492" spans="2:49" x14ac:dyDescent="0.2">
      <c r="B492" s="86"/>
      <c r="C492" s="86"/>
      <c r="D492" s="87"/>
      <c r="E492" s="88"/>
      <c r="F492" s="86"/>
      <c r="G492" s="86"/>
      <c r="H492" s="86"/>
      <c r="I492" s="86"/>
      <c r="J492" s="86"/>
      <c r="K492" s="86"/>
      <c r="L492" s="86"/>
      <c r="M492" s="86"/>
      <c r="N492" s="86"/>
      <c r="O492" s="86"/>
      <c r="P492" s="86"/>
      <c r="Q492" s="89"/>
      <c r="R492" s="138"/>
      <c r="S492" s="138"/>
      <c r="AR492" s="130" t="str">
        <f t="shared" si="47"/>
        <v/>
      </c>
      <c r="AS492" s="130" t="str">
        <f t="shared" si="48"/>
        <v/>
      </c>
      <c r="AT492" s="130" t="str">
        <f t="shared" si="49"/>
        <v/>
      </c>
      <c r="AU492" s="139" t="str">
        <f t="shared" si="46"/>
        <v/>
      </c>
      <c r="AV492" s="141" t="str">
        <f t="shared" si="50"/>
        <v/>
      </c>
      <c r="AW492" s="205"/>
    </row>
    <row r="493" spans="2:49" x14ac:dyDescent="0.2">
      <c r="B493" s="86"/>
      <c r="C493" s="86"/>
      <c r="D493" s="87"/>
      <c r="E493" s="88"/>
      <c r="F493" s="86"/>
      <c r="G493" s="86"/>
      <c r="H493" s="86"/>
      <c r="I493" s="86"/>
      <c r="J493" s="86"/>
      <c r="K493" s="86"/>
      <c r="L493" s="86"/>
      <c r="M493" s="86"/>
      <c r="N493" s="86"/>
      <c r="O493" s="86"/>
      <c r="P493" s="86"/>
      <c r="Q493" s="89"/>
      <c r="R493" s="138"/>
      <c r="S493" s="138"/>
      <c r="AR493" s="130" t="str">
        <f t="shared" si="47"/>
        <v/>
      </c>
      <c r="AS493" s="130" t="str">
        <f t="shared" si="48"/>
        <v/>
      </c>
      <c r="AT493" s="130" t="str">
        <f t="shared" si="49"/>
        <v/>
      </c>
      <c r="AU493" s="139" t="str">
        <f t="shared" si="46"/>
        <v/>
      </c>
      <c r="AV493" s="141" t="str">
        <f t="shared" si="50"/>
        <v/>
      </c>
      <c r="AW493" s="205"/>
    </row>
    <row r="494" spans="2:49" x14ac:dyDescent="0.2">
      <c r="B494" s="86"/>
      <c r="C494" s="86"/>
      <c r="D494" s="87"/>
      <c r="E494" s="88"/>
      <c r="F494" s="86"/>
      <c r="G494" s="86"/>
      <c r="H494" s="86"/>
      <c r="I494" s="86"/>
      <c r="J494" s="86"/>
      <c r="K494" s="86"/>
      <c r="L494" s="86"/>
      <c r="M494" s="86"/>
      <c r="N494" s="86"/>
      <c r="O494" s="86"/>
      <c r="P494" s="86"/>
      <c r="Q494" s="89"/>
      <c r="R494" s="138"/>
      <c r="S494" s="138"/>
      <c r="AR494" s="130" t="str">
        <f t="shared" si="47"/>
        <v/>
      </c>
      <c r="AS494" s="130" t="str">
        <f t="shared" si="48"/>
        <v/>
      </c>
      <c r="AT494" s="130" t="str">
        <f t="shared" si="49"/>
        <v/>
      </c>
      <c r="AU494" s="139" t="str">
        <f t="shared" si="46"/>
        <v/>
      </c>
      <c r="AV494" s="141" t="str">
        <f t="shared" si="50"/>
        <v/>
      </c>
      <c r="AW494" s="205"/>
    </row>
    <row r="495" spans="2:49" x14ac:dyDescent="0.2">
      <c r="B495" s="86"/>
      <c r="C495" s="86"/>
      <c r="D495" s="87"/>
      <c r="E495" s="88"/>
      <c r="F495" s="86"/>
      <c r="G495" s="86"/>
      <c r="H495" s="86"/>
      <c r="I495" s="86"/>
      <c r="J495" s="86"/>
      <c r="K495" s="86"/>
      <c r="L495" s="86"/>
      <c r="M495" s="86"/>
      <c r="N495" s="86"/>
      <c r="O495" s="86"/>
      <c r="P495" s="86"/>
      <c r="Q495" s="89"/>
      <c r="R495" s="138"/>
      <c r="S495" s="138"/>
      <c r="AR495" s="130" t="str">
        <f t="shared" si="47"/>
        <v/>
      </c>
      <c r="AS495" s="130" t="str">
        <f t="shared" si="48"/>
        <v/>
      </c>
      <c r="AT495" s="130" t="str">
        <f t="shared" si="49"/>
        <v/>
      </c>
      <c r="AU495" s="139" t="str">
        <f t="shared" si="46"/>
        <v/>
      </c>
      <c r="AV495" s="141" t="str">
        <f t="shared" si="50"/>
        <v/>
      </c>
      <c r="AW495" s="205"/>
    </row>
    <row r="496" spans="2:49" x14ac:dyDescent="0.2">
      <c r="B496" s="86"/>
      <c r="C496" s="86"/>
      <c r="D496" s="87"/>
      <c r="E496" s="88"/>
      <c r="F496" s="86"/>
      <c r="G496" s="86"/>
      <c r="H496" s="86"/>
      <c r="I496" s="86"/>
      <c r="J496" s="86"/>
      <c r="K496" s="86"/>
      <c r="L496" s="86"/>
      <c r="M496" s="86"/>
      <c r="N496" s="86"/>
      <c r="O496" s="86"/>
      <c r="P496" s="86"/>
      <c r="Q496" s="89"/>
      <c r="R496" s="138"/>
      <c r="S496" s="138"/>
      <c r="AR496" s="130" t="str">
        <f t="shared" si="47"/>
        <v/>
      </c>
      <c r="AS496" s="130" t="str">
        <f t="shared" si="48"/>
        <v/>
      </c>
      <c r="AT496" s="130" t="str">
        <f t="shared" si="49"/>
        <v/>
      </c>
      <c r="AU496" s="139" t="str">
        <f t="shared" si="46"/>
        <v/>
      </c>
      <c r="AV496" s="141" t="str">
        <f t="shared" si="50"/>
        <v/>
      </c>
      <c r="AW496" s="205"/>
    </row>
    <row r="497" spans="2:49" x14ac:dyDescent="0.2">
      <c r="B497" s="86"/>
      <c r="C497" s="86"/>
      <c r="D497" s="87"/>
      <c r="E497" s="88"/>
      <c r="F497" s="86"/>
      <c r="G497" s="86"/>
      <c r="H497" s="86"/>
      <c r="I497" s="86"/>
      <c r="J497" s="86"/>
      <c r="K497" s="86"/>
      <c r="L497" s="86"/>
      <c r="M497" s="86"/>
      <c r="N497" s="86"/>
      <c r="O497" s="86"/>
      <c r="P497" s="86"/>
      <c r="Q497" s="89"/>
      <c r="R497" s="138"/>
      <c r="S497" s="138"/>
      <c r="AR497" s="130" t="str">
        <f t="shared" si="47"/>
        <v/>
      </c>
      <c r="AS497" s="130" t="str">
        <f t="shared" si="48"/>
        <v/>
      </c>
      <c r="AT497" s="130" t="str">
        <f t="shared" si="49"/>
        <v/>
      </c>
      <c r="AU497" s="139" t="str">
        <f t="shared" si="46"/>
        <v/>
      </c>
      <c r="AV497" s="141" t="str">
        <f t="shared" si="50"/>
        <v/>
      </c>
      <c r="AW497" s="205"/>
    </row>
    <row r="498" spans="2:49" x14ac:dyDescent="0.2">
      <c r="B498" s="86"/>
      <c r="C498" s="86"/>
      <c r="D498" s="87"/>
      <c r="E498" s="88"/>
      <c r="F498" s="86"/>
      <c r="G498" s="86"/>
      <c r="H498" s="86"/>
      <c r="I498" s="86"/>
      <c r="J498" s="86"/>
      <c r="K498" s="86"/>
      <c r="L498" s="86"/>
      <c r="M498" s="86"/>
      <c r="N498" s="86"/>
      <c r="O498" s="86"/>
      <c r="P498" s="86"/>
      <c r="Q498" s="89"/>
      <c r="R498" s="138"/>
      <c r="S498" s="138"/>
      <c r="AR498" s="130" t="str">
        <f t="shared" si="47"/>
        <v/>
      </c>
      <c r="AS498" s="130" t="str">
        <f t="shared" si="48"/>
        <v/>
      </c>
      <c r="AT498" s="130" t="str">
        <f t="shared" si="49"/>
        <v/>
      </c>
      <c r="AU498" s="139" t="str">
        <f t="shared" si="46"/>
        <v/>
      </c>
      <c r="AV498" s="141" t="str">
        <f t="shared" si="50"/>
        <v/>
      </c>
      <c r="AW498" s="205"/>
    </row>
    <row r="499" spans="2:49" x14ac:dyDescent="0.2">
      <c r="B499" s="86"/>
      <c r="C499" s="86"/>
      <c r="D499" s="87"/>
      <c r="E499" s="88"/>
      <c r="F499" s="86"/>
      <c r="G499" s="86"/>
      <c r="H499" s="86"/>
      <c r="I499" s="86"/>
      <c r="J499" s="86"/>
      <c r="K499" s="86"/>
      <c r="L499" s="86"/>
      <c r="M499" s="86"/>
      <c r="N499" s="86"/>
      <c r="O499" s="86"/>
      <c r="P499" s="86"/>
      <c r="Q499" s="89"/>
      <c r="R499" s="138"/>
      <c r="S499" s="138"/>
      <c r="AR499" s="130" t="str">
        <f t="shared" si="47"/>
        <v/>
      </c>
      <c r="AS499" s="130" t="str">
        <f t="shared" si="48"/>
        <v/>
      </c>
      <c r="AT499" s="130" t="str">
        <f t="shared" si="49"/>
        <v/>
      </c>
      <c r="AU499" s="139" t="str">
        <f t="shared" si="46"/>
        <v/>
      </c>
      <c r="AV499" s="141" t="str">
        <f t="shared" si="50"/>
        <v/>
      </c>
      <c r="AW499" s="205"/>
    </row>
    <row r="500" spans="2:49" x14ac:dyDescent="0.2">
      <c r="B500" s="86"/>
      <c r="C500" s="86"/>
      <c r="D500" s="87"/>
      <c r="E500" s="88"/>
      <c r="F500" s="86"/>
      <c r="G500" s="86"/>
      <c r="H500" s="86"/>
      <c r="I500" s="86"/>
      <c r="J500" s="86"/>
      <c r="K500" s="86"/>
      <c r="L500" s="86"/>
      <c r="M500" s="86"/>
      <c r="N500" s="86"/>
      <c r="O500" s="86"/>
      <c r="P500" s="86"/>
      <c r="Q500" s="89"/>
      <c r="R500" s="138"/>
      <c r="S500" s="138"/>
      <c r="AR500" s="130" t="str">
        <f t="shared" si="47"/>
        <v/>
      </c>
      <c r="AS500" s="130" t="str">
        <f t="shared" si="48"/>
        <v/>
      </c>
      <c r="AT500" s="130" t="str">
        <f t="shared" si="49"/>
        <v/>
      </c>
      <c r="AU500" s="139" t="str">
        <f t="shared" si="46"/>
        <v/>
      </c>
      <c r="AV500" s="141" t="str">
        <f t="shared" si="50"/>
        <v/>
      </c>
      <c r="AW500" s="205"/>
    </row>
    <row r="501" spans="2:49" x14ac:dyDescent="0.2">
      <c r="B501" s="86"/>
      <c r="C501" s="86"/>
      <c r="D501" s="87"/>
      <c r="E501" s="88"/>
      <c r="F501" s="86"/>
      <c r="G501" s="86"/>
      <c r="H501" s="86"/>
      <c r="I501" s="86"/>
      <c r="J501" s="86"/>
      <c r="K501" s="86"/>
      <c r="L501" s="86"/>
      <c r="M501" s="86"/>
      <c r="N501" s="86"/>
      <c r="O501" s="86"/>
      <c r="P501" s="86"/>
      <c r="Q501" s="89"/>
      <c r="R501" s="138"/>
      <c r="S501" s="138"/>
      <c r="AR501" s="130" t="str">
        <f t="shared" si="47"/>
        <v/>
      </c>
      <c r="AS501" s="130" t="str">
        <f t="shared" si="48"/>
        <v/>
      </c>
      <c r="AT501" s="130" t="str">
        <f t="shared" si="49"/>
        <v/>
      </c>
      <c r="AU501" s="139" t="str">
        <f t="shared" si="46"/>
        <v/>
      </c>
      <c r="AV501" s="141" t="str">
        <f t="shared" si="50"/>
        <v/>
      </c>
      <c r="AW501" s="205"/>
    </row>
    <row r="502" spans="2:49" x14ac:dyDescent="0.2">
      <c r="B502" s="86"/>
      <c r="C502" s="86"/>
      <c r="D502" s="87"/>
      <c r="E502" s="88"/>
      <c r="F502" s="86"/>
      <c r="G502" s="86"/>
      <c r="H502" s="86"/>
      <c r="I502" s="86"/>
      <c r="J502" s="86"/>
      <c r="K502" s="86"/>
      <c r="L502" s="86"/>
      <c r="M502" s="86"/>
      <c r="N502" s="86"/>
      <c r="O502" s="86"/>
      <c r="P502" s="86"/>
      <c r="Q502" s="89"/>
      <c r="R502" s="138"/>
      <c r="S502" s="138"/>
      <c r="AR502" s="130" t="str">
        <f t="shared" si="47"/>
        <v/>
      </c>
      <c r="AS502" s="130" t="str">
        <f t="shared" si="48"/>
        <v/>
      </c>
      <c r="AT502" s="130" t="str">
        <f t="shared" si="49"/>
        <v/>
      </c>
      <c r="AU502" s="139" t="str">
        <f t="shared" si="46"/>
        <v/>
      </c>
      <c r="AV502" s="141" t="str">
        <f t="shared" si="50"/>
        <v/>
      </c>
      <c r="AW502" s="205"/>
    </row>
    <row r="503" spans="2:49" x14ac:dyDescent="0.2">
      <c r="B503" s="86"/>
      <c r="C503" s="86"/>
      <c r="D503" s="87"/>
      <c r="E503" s="88"/>
      <c r="F503" s="86"/>
      <c r="G503" s="86"/>
      <c r="H503" s="86"/>
      <c r="I503" s="86"/>
      <c r="J503" s="86"/>
      <c r="K503" s="86"/>
      <c r="L503" s="86"/>
      <c r="M503" s="86"/>
      <c r="N503" s="86"/>
      <c r="O503" s="86"/>
      <c r="P503" s="86"/>
      <c r="Q503" s="89"/>
      <c r="R503" s="138"/>
      <c r="S503" s="138"/>
      <c r="AR503" s="130" t="str">
        <f t="shared" si="47"/>
        <v/>
      </c>
      <c r="AS503" s="130" t="str">
        <f t="shared" si="48"/>
        <v/>
      </c>
      <c r="AT503" s="130" t="str">
        <f t="shared" si="49"/>
        <v/>
      </c>
      <c r="AU503" s="139" t="str">
        <f t="shared" si="46"/>
        <v/>
      </c>
      <c r="AV503" s="141" t="str">
        <f t="shared" si="50"/>
        <v/>
      </c>
      <c r="AW503" s="205"/>
    </row>
    <row r="504" spans="2:49" x14ac:dyDescent="0.2">
      <c r="B504" s="86"/>
      <c r="C504" s="86"/>
      <c r="D504" s="87"/>
      <c r="E504" s="88"/>
      <c r="F504" s="86"/>
      <c r="G504" s="86"/>
      <c r="H504" s="86"/>
      <c r="I504" s="86"/>
      <c r="J504" s="86"/>
      <c r="K504" s="86"/>
      <c r="L504" s="86"/>
      <c r="M504" s="86"/>
      <c r="N504" s="86"/>
      <c r="O504" s="86"/>
      <c r="P504" s="86"/>
      <c r="Q504" s="89"/>
      <c r="R504" s="138"/>
      <c r="S504" s="138"/>
      <c r="AR504" s="130" t="str">
        <f t="shared" si="47"/>
        <v/>
      </c>
      <c r="AS504" s="130" t="str">
        <f t="shared" si="48"/>
        <v/>
      </c>
      <c r="AT504" s="130" t="str">
        <f t="shared" si="49"/>
        <v/>
      </c>
      <c r="AU504" s="139" t="str">
        <f t="shared" si="46"/>
        <v/>
      </c>
      <c r="AV504" s="141" t="str">
        <f t="shared" si="50"/>
        <v/>
      </c>
      <c r="AW504" s="205"/>
    </row>
    <row r="505" spans="2:49" x14ac:dyDescent="0.2">
      <c r="B505" s="86"/>
      <c r="C505" s="86"/>
      <c r="D505" s="87"/>
      <c r="E505" s="88"/>
      <c r="F505" s="86"/>
      <c r="G505" s="86"/>
      <c r="H505" s="86"/>
      <c r="I505" s="86"/>
      <c r="J505" s="86"/>
      <c r="K505" s="86"/>
      <c r="L505" s="86"/>
      <c r="M505" s="86"/>
      <c r="N505" s="86"/>
      <c r="O505" s="86"/>
      <c r="P505" s="86"/>
      <c r="Q505" s="89"/>
      <c r="R505" s="138"/>
      <c r="S505" s="138"/>
      <c r="AR505" s="130" t="str">
        <f t="shared" si="47"/>
        <v/>
      </c>
      <c r="AS505" s="130" t="str">
        <f t="shared" si="48"/>
        <v/>
      </c>
      <c r="AT505" s="130" t="str">
        <f t="shared" si="49"/>
        <v/>
      </c>
      <c r="AU505" s="139" t="str">
        <f t="shared" si="46"/>
        <v/>
      </c>
      <c r="AV505" s="141" t="str">
        <f t="shared" si="50"/>
        <v/>
      </c>
      <c r="AW505" s="205"/>
    </row>
    <row r="506" spans="2:49" x14ac:dyDescent="0.2">
      <c r="B506" s="86"/>
      <c r="C506" s="86"/>
      <c r="D506" s="87"/>
      <c r="E506" s="88"/>
      <c r="F506" s="86"/>
      <c r="G506" s="86"/>
      <c r="H506" s="86"/>
      <c r="I506" s="86"/>
      <c r="J506" s="86"/>
      <c r="K506" s="86"/>
      <c r="L506" s="86"/>
      <c r="M506" s="86"/>
      <c r="N506" s="86"/>
      <c r="O506" s="86"/>
      <c r="P506" s="86"/>
      <c r="Q506" s="89"/>
      <c r="R506" s="138"/>
      <c r="S506" s="138"/>
      <c r="AR506" s="130" t="str">
        <f t="shared" si="47"/>
        <v/>
      </c>
      <c r="AS506" s="130" t="str">
        <f t="shared" si="48"/>
        <v/>
      </c>
      <c r="AT506" s="130" t="str">
        <f t="shared" si="49"/>
        <v/>
      </c>
      <c r="AU506" s="139" t="str">
        <f t="shared" si="46"/>
        <v/>
      </c>
      <c r="AV506" s="141" t="str">
        <f t="shared" si="50"/>
        <v/>
      </c>
      <c r="AW506" s="205"/>
    </row>
    <row r="507" spans="2:49" x14ac:dyDescent="0.2">
      <c r="B507" s="86"/>
      <c r="C507" s="86"/>
      <c r="D507" s="87"/>
      <c r="E507" s="88"/>
      <c r="F507" s="86"/>
      <c r="G507" s="86"/>
      <c r="H507" s="86"/>
      <c r="I507" s="86"/>
      <c r="J507" s="86"/>
      <c r="K507" s="86"/>
      <c r="L507" s="86"/>
      <c r="M507" s="86"/>
      <c r="N507" s="86"/>
      <c r="O507" s="86"/>
      <c r="P507" s="86"/>
      <c r="Q507" s="89"/>
      <c r="R507" s="138"/>
      <c r="S507" s="138"/>
      <c r="AR507" s="130" t="str">
        <f t="shared" si="47"/>
        <v/>
      </c>
      <c r="AS507" s="130" t="str">
        <f t="shared" si="48"/>
        <v/>
      </c>
      <c r="AT507" s="130" t="str">
        <f t="shared" si="49"/>
        <v/>
      </c>
      <c r="AU507" s="139" t="str">
        <f t="shared" si="46"/>
        <v/>
      </c>
      <c r="AV507" s="141" t="str">
        <f t="shared" si="50"/>
        <v/>
      </c>
      <c r="AW507" s="205"/>
    </row>
    <row r="508" spans="2:49" x14ac:dyDescent="0.2">
      <c r="B508" s="86"/>
      <c r="C508" s="86"/>
      <c r="D508" s="87"/>
      <c r="E508" s="88"/>
      <c r="F508" s="86"/>
      <c r="G508" s="86"/>
      <c r="H508" s="86"/>
      <c r="I508" s="86"/>
      <c r="J508" s="86"/>
      <c r="K508" s="86"/>
      <c r="L508" s="86"/>
      <c r="M508" s="86"/>
      <c r="N508" s="86"/>
      <c r="O508" s="86"/>
      <c r="P508" s="86"/>
      <c r="Q508" s="89"/>
      <c r="R508" s="138"/>
      <c r="S508" s="138"/>
      <c r="AR508" s="130" t="str">
        <f t="shared" si="47"/>
        <v/>
      </c>
      <c r="AS508" s="130" t="str">
        <f t="shared" si="48"/>
        <v/>
      </c>
      <c r="AT508" s="130" t="str">
        <f t="shared" si="49"/>
        <v/>
      </c>
      <c r="AU508" s="139" t="str">
        <f t="shared" si="46"/>
        <v/>
      </c>
      <c r="AV508" s="141" t="str">
        <f t="shared" si="50"/>
        <v/>
      </c>
      <c r="AW508" s="205"/>
    </row>
    <row r="509" spans="2:49" x14ac:dyDescent="0.2">
      <c r="B509" s="91"/>
      <c r="C509" s="93"/>
      <c r="D509" s="93"/>
      <c r="E509" s="93"/>
      <c r="F509" s="93"/>
      <c r="G509" s="93"/>
      <c r="H509" s="93"/>
      <c r="I509" s="93"/>
      <c r="J509" s="93"/>
      <c r="K509" s="93"/>
      <c r="L509" s="93"/>
      <c r="M509" s="93"/>
      <c r="N509" s="93"/>
      <c r="O509" s="90"/>
      <c r="P509" s="4"/>
      <c r="AU509" s="139"/>
      <c r="AV509" s="139"/>
    </row>
    <row r="510" spans="2:49" x14ac:dyDescent="0.2">
      <c r="B510" s="91"/>
      <c r="C510" s="93"/>
      <c r="D510" s="93"/>
      <c r="E510" s="93"/>
      <c r="F510" s="93"/>
      <c r="G510" s="93"/>
      <c r="H510" s="93"/>
      <c r="I510" s="93"/>
      <c r="J510" s="93"/>
      <c r="K510" s="93"/>
      <c r="L510" s="93"/>
      <c r="M510" s="93"/>
      <c r="N510" s="93"/>
      <c r="O510" s="90"/>
      <c r="P510" s="4"/>
    </row>
    <row r="511" spans="2:49" x14ac:dyDescent="0.2">
      <c r="B511" s="91"/>
      <c r="C511" s="93"/>
      <c r="D511" s="93"/>
      <c r="E511" s="93"/>
      <c r="F511" s="93"/>
      <c r="G511" s="93"/>
      <c r="H511" s="93"/>
      <c r="I511" s="93"/>
      <c r="J511" s="93"/>
      <c r="K511" s="93"/>
      <c r="L511" s="93"/>
      <c r="M511" s="93"/>
      <c r="N511" s="93"/>
      <c r="O511" s="90"/>
      <c r="P511" s="4"/>
    </row>
    <row r="512" spans="2:49" x14ac:dyDescent="0.2">
      <c r="B512" s="91"/>
      <c r="C512" s="93"/>
      <c r="D512" s="93"/>
      <c r="E512" s="93"/>
      <c r="F512" s="93"/>
      <c r="G512" s="93"/>
      <c r="H512" s="93"/>
      <c r="I512" s="93"/>
      <c r="J512" s="93"/>
      <c r="K512" s="93"/>
      <c r="L512" s="93"/>
      <c r="M512" s="93"/>
      <c r="N512" s="93"/>
      <c r="O512" s="90"/>
      <c r="P512" s="4"/>
    </row>
    <row r="513" spans="2:16" x14ac:dyDescent="0.2">
      <c r="B513" s="91"/>
      <c r="C513" s="93"/>
      <c r="D513" s="93"/>
      <c r="E513" s="93"/>
      <c r="F513" s="93"/>
      <c r="G513" s="93"/>
      <c r="H513" s="93"/>
      <c r="I513" s="93"/>
      <c r="J513" s="93"/>
      <c r="K513" s="93"/>
      <c r="L513" s="93"/>
      <c r="M513" s="93"/>
      <c r="N513" s="93"/>
      <c r="O513" s="90"/>
      <c r="P513" s="4"/>
    </row>
    <row r="514" spans="2:16" x14ac:dyDescent="0.2">
      <c r="B514" s="91"/>
      <c r="C514" s="93"/>
      <c r="D514" s="93"/>
      <c r="E514" s="93"/>
      <c r="F514" s="93"/>
      <c r="G514" s="93"/>
      <c r="H514" s="93"/>
      <c r="I514" s="93"/>
      <c r="J514" s="93"/>
      <c r="K514" s="93"/>
      <c r="L514" s="93"/>
      <c r="M514" s="93"/>
      <c r="N514" s="93"/>
      <c r="O514" s="90"/>
      <c r="P514" s="4"/>
    </row>
    <row r="515" spans="2:16" x14ac:dyDescent="0.2">
      <c r="B515" s="91"/>
      <c r="C515" s="93"/>
      <c r="D515" s="93"/>
      <c r="E515" s="93"/>
      <c r="F515" s="93"/>
      <c r="G515" s="93"/>
      <c r="H515" s="93"/>
      <c r="I515" s="93"/>
      <c r="J515" s="93"/>
      <c r="K515" s="93"/>
      <c r="L515" s="93"/>
      <c r="M515" s="93"/>
      <c r="N515" s="93"/>
      <c r="O515" s="90"/>
      <c r="P515" s="4"/>
    </row>
    <row r="516" spans="2:16" x14ac:dyDescent="0.2">
      <c r="B516" s="91"/>
      <c r="C516" s="93"/>
      <c r="D516" s="93"/>
      <c r="E516" s="93"/>
      <c r="F516" s="93"/>
      <c r="G516" s="93"/>
      <c r="H516" s="93"/>
      <c r="I516" s="93"/>
      <c r="J516" s="93"/>
      <c r="K516" s="93"/>
      <c r="L516" s="93"/>
      <c r="M516" s="93"/>
      <c r="N516" s="93"/>
      <c r="O516" s="90"/>
      <c r="P516" s="4"/>
    </row>
    <row r="517" spans="2:16" x14ac:dyDescent="0.2">
      <c r="B517" s="91"/>
      <c r="C517" s="93"/>
      <c r="D517" s="93"/>
      <c r="E517" s="93"/>
      <c r="F517" s="93"/>
      <c r="G517" s="93"/>
      <c r="H517" s="93"/>
      <c r="I517" s="93"/>
      <c r="J517" s="93"/>
      <c r="K517" s="93"/>
      <c r="L517" s="93"/>
      <c r="M517" s="93"/>
      <c r="N517" s="93"/>
      <c r="O517" s="90"/>
      <c r="P517" s="4"/>
    </row>
    <row r="518" spans="2:16" x14ac:dyDescent="0.2">
      <c r="B518" s="91"/>
      <c r="C518" s="90"/>
      <c r="D518" s="92"/>
      <c r="E518" s="92"/>
      <c r="F518" s="92"/>
      <c r="G518" s="92"/>
      <c r="H518" s="92"/>
      <c r="I518" s="92"/>
      <c r="J518" s="92"/>
      <c r="K518" s="92"/>
      <c r="L518" s="92"/>
      <c r="M518" s="92"/>
      <c r="N518" s="92"/>
      <c r="O518" s="90"/>
      <c r="P518" s="4"/>
    </row>
    <row r="519" spans="2:16" x14ac:dyDescent="0.2">
      <c r="B519" s="91"/>
      <c r="C519" s="90"/>
      <c r="D519" s="92"/>
      <c r="E519" s="92"/>
      <c r="F519" s="92"/>
      <c r="G519" s="92"/>
      <c r="H519" s="92"/>
      <c r="I519" s="92"/>
      <c r="J519" s="92"/>
      <c r="K519" s="92"/>
      <c r="L519" s="92"/>
      <c r="M519" s="92"/>
      <c r="N519" s="92"/>
      <c r="O519" s="90"/>
      <c r="P519" s="4"/>
    </row>
    <row r="520" spans="2:16" x14ac:dyDescent="0.2">
      <c r="B520" s="91"/>
      <c r="C520" s="90"/>
      <c r="D520" s="90"/>
      <c r="E520" s="90"/>
      <c r="F520" s="90"/>
      <c r="G520" s="90"/>
      <c r="H520" s="90"/>
      <c r="I520" s="90"/>
      <c r="J520" s="90"/>
      <c r="K520" s="90"/>
      <c r="L520" s="90"/>
      <c r="M520" s="90"/>
      <c r="N520" s="90"/>
      <c r="O520" s="90"/>
      <c r="P520" s="4"/>
    </row>
    <row r="521" spans="2:16" x14ac:dyDescent="0.2">
      <c r="B521" s="91"/>
      <c r="C521" s="90"/>
      <c r="D521" s="90"/>
      <c r="E521" s="90"/>
      <c r="F521" s="90"/>
      <c r="G521" s="90"/>
      <c r="H521" s="90"/>
      <c r="I521" s="90"/>
      <c r="J521" s="90"/>
      <c r="K521" s="90"/>
      <c r="L521" s="90"/>
      <c r="M521" s="90"/>
      <c r="N521" s="90"/>
      <c r="O521" s="90"/>
      <c r="P521" s="4"/>
    </row>
  </sheetData>
  <sortState ref="BM26:BO41">
    <sortCondition descending="1" ref="BN26:BN41"/>
  </sortState>
  <mergeCells count="3">
    <mergeCell ref="O3:Q4"/>
    <mergeCell ref="O22:Q22"/>
    <mergeCell ref="O21:Q21"/>
  </mergeCells>
  <hyperlinks>
    <hyperlink ref="O3:Q4" location="Summary!A1" display="View email performance &gt;&gt;"/>
  </hyperlinks>
  <pageMargins left="0.7" right="0.7" top="0.75" bottom="0.75" header="0.3" footer="0.3"/>
  <pageSetup scale="35" fitToWidth="0" fitToHeight="0"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showGridLines="0" topLeftCell="A13" workbookViewId="0">
      <selection activeCell="P29" sqref="P29"/>
    </sheetView>
  </sheetViews>
  <sheetFormatPr baseColWidth="10" defaultColWidth="10.83203125" defaultRowHeight="16" x14ac:dyDescent="0.2"/>
  <cols>
    <col min="1" max="1" width="3.33203125" style="32" customWidth="1"/>
    <col min="2" max="8" width="12.33203125" style="32" customWidth="1"/>
    <col min="9" max="16384" width="10.83203125" style="32"/>
  </cols>
  <sheetData>
    <row r="1" spans="1:18" s="76" customFormat="1" ht="50" customHeight="1" x14ac:dyDescent="0.35">
      <c r="A1" s="71"/>
      <c r="B1" s="71" t="s">
        <v>0</v>
      </c>
      <c r="C1" s="54"/>
      <c r="D1" s="71"/>
      <c r="E1" s="71"/>
      <c r="F1" s="54"/>
      <c r="G1" s="71"/>
      <c r="H1" s="71"/>
      <c r="I1" s="71"/>
      <c r="J1" s="71"/>
      <c r="K1" s="71"/>
      <c r="L1" s="71"/>
      <c r="M1" s="71"/>
      <c r="N1" s="71"/>
      <c r="O1" s="71"/>
      <c r="P1" s="71"/>
      <c r="Q1" s="71"/>
      <c r="R1" s="75"/>
    </row>
    <row r="2" spans="1:18" x14ac:dyDescent="0.2">
      <c r="M2" s="4"/>
      <c r="N2" s="4"/>
      <c r="O2" s="4"/>
      <c r="P2" s="4"/>
    </row>
    <row r="3" spans="1:18" ht="20" customHeight="1" x14ac:dyDescent="0.2">
      <c r="G3" s="4"/>
      <c r="M3" s="4"/>
      <c r="O3" s="149" t="s">
        <v>111</v>
      </c>
      <c r="P3" s="150"/>
      <c r="Q3" s="150"/>
    </row>
    <row r="4" spans="1:18" ht="16" customHeight="1" x14ac:dyDescent="0.2">
      <c r="E4" s="3"/>
      <c r="F4" s="3"/>
      <c r="G4" s="3"/>
      <c r="M4" s="4"/>
      <c r="O4" s="152"/>
      <c r="P4" s="153"/>
      <c r="Q4" s="153"/>
    </row>
    <row r="5" spans="1:18" ht="20" x14ac:dyDescent="0.2">
      <c r="B5" s="55" t="s">
        <v>109</v>
      </c>
      <c r="E5" s="3"/>
      <c r="F5" s="3"/>
      <c r="G5" s="3"/>
      <c r="M5" s="4"/>
    </row>
    <row r="6" spans="1:18" ht="20" x14ac:dyDescent="0.2">
      <c r="A6" s="77"/>
      <c r="B6" s="55"/>
      <c r="D6" s="3"/>
      <c r="F6" s="3"/>
      <c r="G6" s="3"/>
      <c r="H6" s="4"/>
      <c r="M6" s="4"/>
      <c r="N6" s="4"/>
      <c r="O6" s="4"/>
      <c r="P6" s="4"/>
    </row>
    <row r="7" spans="1:18" ht="32" customHeight="1" x14ac:dyDescent="0.2">
      <c r="B7" s="164" t="s">
        <v>35</v>
      </c>
      <c r="C7" s="165"/>
      <c r="D7" s="164" t="s">
        <v>87</v>
      </c>
      <c r="E7" s="165"/>
      <c r="F7" s="164" t="s">
        <v>88</v>
      </c>
      <c r="G7" s="165"/>
      <c r="H7" s="79"/>
      <c r="M7" s="4"/>
      <c r="N7" s="4"/>
      <c r="O7" s="4"/>
      <c r="P7" s="4"/>
    </row>
    <row r="8" spans="1:18" ht="33" customHeight="1" x14ac:dyDescent="0.2">
      <c r="B8" s="168">
        <f>SUMIF('Email Data Input'!AY37:BJ37,"&gt;0")</f>
        <v>64</v>
      </c>
      <c r="C8" s="169"/>
      <c r="D8" s="170">
        <f>(SUMIF('Email Data Input'!AY26:BJ26,"&gt;0"))/(SUMIF('Email Data Input'!AY34:BJ34,"&gt;0"))</f>
        <v>0.6875</v>
      </c>
      <c r="E8" s="171"/>
      <c r="F8" s="170">
        <f>(SUMIF('Email Data Input'!AY27:BJ27,"&gt;0"))/(SUMIF('Email Data Input'!AY34:BJ34,"&gt;0"))</f>
        <v>0.16879675810473815</v>
      </c>
      <c r="G8" s="171"/>
      <c r="H8" s="80"/>
      <c r="M8" s="4"/>
      <c r="N8" s="4"/>
      <c r="O8" s="4"/>
      <c r="P8" s="4"/>
    </row>
    <row r="9" spans="1:18" x14ac:dyDescent="0.2">
      <c r="G9" s="81"/>
      <c r="H9" s="82"/>
    </row>
    <row r="10" spans="1:18" x14ac:dyDescent="0.2">
      <c r="G10" s="81"/>
      <c r="H10" s="82"/>
    </row>
    <row r="11" spans="1:18" x14ac:dyDescent="0.2">
      <c r="G11" s="83"/>
      <c r="H11" s="83"/>
    </row>
    <row r="12" spans="1:18" ht="20" x14ac:dyDescent="0.2">
      <c r="B12" s="55" t="s">
        <v>84</v>
      </c>
      <c r="F12" s="4"/>
      <c r="G12" s="78"/>
      <c r="H12" s="84"/>
    </row>
    <row r="13" spans="1:18" x14ac:dyDescent="0.2">
      <c r="B13" s="77"/>
      <c r="C13" s="77"/>
      <c r="D13" s="77"/>
      <c r="E13" s="77"/>
      <c r="F13" s="78"/>
      <c r="G13" s="4"/>
      <c r="H13" s="4"/>
    </row>
    <row r="14" spans="1:18" ht="34" customHeight="1" x14ac:dyDescent="0.2">
      <c r="B14" s="164" t="s">
        <v>35</v>
      </c>
      <c r="C14" s="165"/>
      <c r="D14" s="164" t="s">
        <v>87</v>
      </c>
      <c r="E14" s="165"/>
      <c r="F14" s="164" t="s">
        <v>88</v>
      </c>
      <c r="G14" s="165"/>
      <c r="H14" s="4"/>
    </row>
    <row r="15" spans="1:18" ht="36" customHeight="1" x14ac:dyDescent="0.2">
      <c r="B15" s="162">
        <f>(INDEX('Email Data Input'!$AY$37:$BJ$37,,LOOKUP(2,1 / ('Email Data Input'!$AY$37:$BJ$37 &lt;&gt; ""),COLUMN('Email Data Input'!$A$37:$BJ$37))))</f>
        <v>7</v>
      </c>
      <c r="C15" s="163"/>
      <c r="D15" s="166">
        <f>(INDEX(Summary!$C$24:$N$24,,LOOKUP(2,1 / (Summary!$C$24:$N$24 &lt;&gt; ""),COLUMN(Summary!$A$24:$N$24))))</f>
        <v>0.72482269503546104</v>
      </c>
      <c r="E15" s="167"/>
      <c r="F15" s="166">
        <f>(INDEX(Summary!$C$25:$N$25,,LOOKUP(2,1 / (Summary!$C$25:$N$25 &lt;&gt; ""),COLUMN(Summary!$A$25:$N$25))))</f>
        <v>0.16028368794326242</v>
      </c>
      <c r="G15" s="167"/>
      <c r="H15" s="4"/>
    </row>
    <row r="16" spans="1:18" ht="50" customHeight="1" x14ac:dyDescent="0.2">
      <c r="B16" s="160" t="str">
        <f>CONCATENATE(TEXT('Email Data Input'!$BK$37,"0.0%")," ", "change from last month")</f>
        <v>-22.2% change from last month</v>
      </c>
      <c r="C16" s="161"/>
      <c r="D16" s="160" t="str">
        <f>CONCATENATE(TEXT('Email Data Input'!$BK$35,"0.0%")," ", "change from last month")</f>
        <v>29.2% change from last month</v>
      </c>
      <c r="E16" s="161"/>
      <c r="F16" s="160" t="str">
        <f>CONCATENATE(TEXT('Email Data Input'!$BK$36,"0.0%")," ", "change from last month")</f>
        <v>-3.0% change from last month</v>
      </c>
      <c r="G16" s="161"/>
    </row>
    <row r="17" spans="2:16" x14ac:dyDescent="0.2">
      <c r="B17" s="159"/>
      <c r="C17" s="159"/>
      <c r="D17" s="159"/>
      <c r="E17" s="159"/>
      <c r="F17" s="159"/>
      <c r="G17" s="159"/>
    </row>
    <row r="18" spans="2:16" x14ac:dyDescent="0.2">
      <c r="B18" s="84"/>
    </row>
    <row r="20" spans="2:16" x14ac:dyDescent="0.2">
      <c r="B20" s="4"/>
      <c r="C20" s="4"/>
      <c r="D20" s="4"/>
      <c r="E20" s="4"/>
      <c r="F20" s="4"/>
      <c r="G20" s="4"/>
      <c r="H20" s="4"/>
      <c r="I20" s="4"/>
      <c r="J20" s="4"/>
      <c r="K20" s="4"/>
      <c r="L20" s="4"/>
      <c r="M20" s="4"/>
      <c r="N20" s="4"/>
      <c r="O20" s="4"/>
      <c r="P20" s="4"/>
    </row>
    <row r="21" spans="2:16" ht="20" x14ac:dyDescent="0.2">
      <c r="B21" s="55" t="s">
        <v>110</v>
      </c>
      <c r="C21" s="3"/>
      <c r="D21" s="3"/>
      <c r="E21" s="3"/>
      <c r="F21" s="3"/>
      <c r="G21" s="3"/>
      <c r="H21" s="3"/>
      <c r="I21" s="3"/>
      <c r="J21" s="3"/>
      <c r="K21" s="3"/>
      <c r="L21" s="3"/>
      <c r="M21" s="3"/>
      <c r="N21" s="3"/>
      <c r="O21" s="3"/>
    </row>
    <row r="22" spans="2:16" x14ac:dyDescent="0.2">
      <c r="B22" s="3"/>
      <c r="C22" s="3"/>
      <c r="D22" s="3"/>
      <c r="E22" s="3"/>
      <c r="F22" s="3"/>
      <c r="G22" s="3"/>
      <c r="H22" s="3"/>
      <c r="I22" s="3"/>
      <c r="J22" s="3"/>
      <c r="K22" s="3"/>
      <c r="L22" s="3"/>
      <c r="M22" s="3"/>
      <c r="N22" s="3"/>
      <c r="O22" s="3"/>
    </row>
    <row r="23" spans="2:16" ht="29" customHeight="1" x14ac:dyDescent="0.2">
      <c r="B23" s="30"/>
      <c r="C23" s="94">
        <v>42736</v>
      </c>
      <c r="D23" s="94">
        <v>42767</v>
      </c>
      <c r="E23" s="94">
        <v>42795</v>
      </c>
      <c r="F23" s="94">
        <v>42826</v>
      </c>
      <c r="G23" s="94">
        <v>42856</v>
      </c>
      <c r="H23" s="94">
        <v>42887</v>
      </c>
      <c r="I23" s="94">
        <v>42917</v>
      </c>
      <c r="J23" s="94">
        <v>42948</v>
      </c>
      <c r="K23" s="94">
        <v>42979</v>
      </c>
      <c r="L23" s="94">
        <v>43009</v>
      </c>
      <c r="M23" s="94">
        <v>43040</v>
      </c>
      <c r="N23" s="94">
        <v>43070</v>
      </c>
    </row>
    <row r="24" spans="2:16" ht="29" customHeight="1" x14ac:dyDescent="0.2">
      <c r="B24" s="95" t="s">
        <v>24</v>
      </c>
      <c r="C24" s="40">
        <f>'Email Data Input'!AY26/'Email Data Input'!AY34</f>
        <v>0.67400000000000004</v>
      </c>
      <c r="D24" s="41">
        <f>'Email Data Input'!AZ26/'Email Data Input'!AZ34</f>
        <v>0.76823529411764702</v>
      </c>
      <c r="E24" s="41">
        <f>'Email Data Input'!BA26/'Email Data Input'!BA34</f>
        <v>0.69666666666666666</v>
      </c>
      <c r="F24" s="41">
        <f>'Email Data Input'!BB26/'Email Data Input'!BB34</f>
        <v>0.66501240694789077</v>
      </c>
      <c r="G24" s="41">
        <f>'Email Data Input'!BC26/'Email Data Input'!BC34</f>
        <v>0.66462480857580397</v>
      </c>
      <c r="H24" s="41">
        <f>'Email Data Input'!BD26/'Email Data Input'!BD34</f>
        <v>0.65666666666666662</v>
      </c>
      <c r="I24" s="41">
        <f>'Email Data Input'!BE26/'Email Data Input'!BE34</f>
        <v>0.56097560975609762</v>
      </c>
      <c r="J24" s="41">
        <f>'Email Data Input'!BF26/'Email Data Input'!BF34</f>
        <v>0.72482269503546104</v>
      </c>
      <c r="K24" s="41" t="e">
        <f>'Email Data Input'!BG26/'Email Data Input'!BG34</f>
        <v>#N/A</v>
      </c>
      <c r="L24" s="41" t="e">
        <f>'Email Data Input'!BH26/'Email Data Input'!BH34</f>
        <v>#N/A</v>
      </c>
      <c r="M24" s="41" t="e">
        <f>'Email Data Input'!BI26/'Email Data Input'!BI34</f>
        <v>#N/A</v>
      </c>
      <c r="N24" s="27" t="e">
        <f>'Email Data Input'!BJ26/'Email Data Input'!BJ34</f>
        <v>#N/A</v>
      </c>
    </row>
    <row r="25" spans="2:16" ht="29" customHeight="1" x14ac:dyDescent="0.2">
      <c r="B25" s="95" t="s">
        <v>25</v>
      </c>
      <c r="C25" s="42">
        <f>'Email Data Input'!AY27/'Email Data Input'!AY34</f>
        <v>0.24</v>
      </c>
      <c r="D25" s="43">
        <f>'Email Data Input'!AZ27/'Email Data Input'!AZ34</f>
        <v>0.12529411764705883</v>
      </c>
      <c r="E25" s="43">
        <f>'Email Data Input'!BA27/'Email Data Input'!BA34</f>
        <v>0.17666666666666667</v>
      </c>
      <c r="F25" s="43">
        <f>'Email Data Input'!BB27/'Email Data Input'!BB34</f>
        <v>0.18362282878411912</v>
      </c>
      <c r="G25" s="43">
        <f>'Email Data Input'!BC27/'Email Data Input'!BC34</f>
        <v>0.19754977029096477</v>
      </c>
      <c r="H25" s="43">
        <f>'Email Data Input'!BD27/'Email Data Input'!BD34</f>
        <v>0.16666666666666666</v>
      </c>
      <c r="I25" s="43">
        <f>'Email Data Input'!BE27/'Email Data Input'!BE34</f>
        <v>0.16518847006651885</v>
      </c>
      <c r="J25" s="43">
        <f>'Email Data Input'!BF27/'Email Data Input'!BF34</f>
        <v>0.16028368794326242</v>
      </c>
      <c r="K25" s="43" t="e">
        <f>'Email Data Input'!BG27/'Email Data Input'!BG34</f>
        <v>#N/A</v>
      </c>
      <c r="L25" s="43" t="e">
        <f>'Email Data Input'!BH27/'Email Data Input'!BH34</f>
        <v>#N/A</v>
      </c>
      <c r="M25" s="43" t="e">
        <f>'Email Data Input'!BI27/'Email Data Input'!BI34</f>
        <v>#N/A</v>
      </c>
      <c r="N25" s="28" t="e">
        <f>'Email Data Input'!BJ27/'Email Data Input'!BJ34</f>
        <v>#N/A</v>
      </c>
    </row>
    <row r="26" spans="2:16" x14ac:dyDescent="0.2">
      <c r="B26" s="3"/>
      <c r="C26" s="3"/>
      <c r="D26" s="3"/>
      <c r="E26" s="3"/>
      <c r="F26" s="3"/>
      <c r="G26" s="3"/>
      <c r="H26" s="3"/>
      <c r="I26" s="3"/>
      <c r="J26" s="3"/>
      <c r="K26" s="3"/>
      <c r="L26" s="3"/>
      <c r="M26" s="3"/>
      <c r="N26" s="3"/>
      <c r="O26" s="3"/>
    </row>
    <row r="53" spans="2:2" ht="20" x14ac:dyDescent="0.2">
      <c r="B53" s="55"/>
    </row>
  </sheetData>
  <sheetProtection password="CC3D" sheet="1" objects="1" scenarios="1"/>
  <mergeCells count="19">
    <mergeCell ref="D7:E7"/>
    <mergeCell ref="D8:E8"/>
    <mergeCell ref="B14:C14"/>
    <mergeCell ref="D17:E17"/>
    <mergeCell ref="F17:G17"/>
    <mergeCell ref="B17:C17"/>
    <mergeCell ref="O3:Q4"/>
    <mergeCell ref="B16:C16"/>
    <mergeCell ref="B15:C15"/>
    <mergeCell ref="F14:G14"/>
    <mergeCell ref="F15:G15"/>
    <mergeCell ref="F16:G16"/>
    <mergeCell ref="D14:E14"/>
    <mergeCell ref="D15:E15"/>
    <mergeCell ref="D16:E16"/>
    <mergeCell ref="B7:C7"/>
    <mergeCell ref="B8:C8"/>
    <mergeCell ref="F7:G7"/>
    <mergeCell ref="F8:G8"/>
  </mergeCells>
  <conditionalFormatting sqref="C24:N25">
    <cfRule type="expression" dxfId="9" priority="3">
      <formula>ISNA(C24)</formula>
    </cfRule>
  </conditionalFormatting>
  <conditionalFormatting sqref="C24:N24">
    <cfRule type="colorScale" priority="2">
      <colorScale>
        <cfvo type="min"/>
        <cfvo type="max"/>
        <color theme="4" tint="0.79998168889431442"/>
        <color theme="4"/>
      </colorScale>
    </cfRule>
  </conditionalFormatting>
  <conditionalFormatting sqref="C25:N25">
    <cfRule type="colorScale" priority="1">
      <colorScale>
        <cfvo type="min"/>
        <cfvo type="max"/>
        <color theme="4" tint="0.79998168889431442"/>
        <color theme="4"/>
      </colorScale>
    </cfRule>
  </conditionalFormatting>
  <hyperlinks>
    <hyperlink ref="O3:Q4" location="'Industry Benchmarks'!A1" display="Compare benchmarks &gt;&gt;"/>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8"/>
  <sheetViews>
    <sheetView showGridLines="0" topLeftCell="A2" workbookViewId="0">
      <selection activeCell="Q6" sqref="Q6:S7"/>
    </sheetView>
  </sheetViews>
  <sheetFormatPr baseColWidth="10" defaultColWidth="10.83203125" defaultRowHeight="16" x14ac:dyDescent="0.2"/>
  <cols>
    <col min="1" max="1" width="3.6640625" style="3" customWidth="1"/>
    <col min="2" max="2" width="13.33203125" style="3" customWidth="1"/>
    <col min="3" max="3" width="11.6640625" style="3" customWidth="1"/>
    <col min="4" max="14" width="10.83203125" style="3"/>
    <col min="15" max="15" width="10.5" style="3" customWidth="1"/>
    <col min="16" max="16384" width="10.83203125" style="3"/>
  </cols>
  <sheetData>
    <row r="1" spans="1:19" s="73" customFormat="1" ht="50" customHeight="1" x14ac:dyDescent="0.35">
      <c r="A1" s="71"/>
      <c r="B1" s="71" t="s">
        <v>112</v>
      </c>
      <c r="C1" s="72"/>
      <c r="D1" s="72"/>
      <c r="E1" s="72"/>
      <c r="F1" s="72"/>
      <c r="G1" s="72"/>
      <c r="H1" s="72"/>
      <c r="I1" s="72"/>
      <c r="J1" s="72"/>
      <c r="K1" s="72"/>
      <c r="L1" s="72"/>
      <c r="M1" s="72"/>
      <c r="N1" s="72"/>
      <c r="O1" s="72"/>
      <c r="P1" s="72"/>
      <c r="Q1" s="72"/>
      <c r="R1" s="72"/>
      <c r="S1" s="72"/>
    </row>
    <row r="3" spans="1:19" x14ac:dyDescent="0.2">
      <c r="Q3" s="149" t="s">
        <v>85</v>
      </c>
      <c r="R3" s="150"/>
      <c r="S3" s="151"/>
    </row>
    <row r="4" spans="1:19" ht="20" x14ac:dyDescent="0.2">
      <c r="B4" s="55"/>
      <c r="Q4" s="152"/>
      <c r="R4" s="153"/>
      <c r="S4" s="154"/>
    </row>
    <row r="5" spans="1:19" ht="19" customHeight="1" x14ac:dyDescent="0.2">
      <c r="B5" s="55" t="s">
        <v>46</v>
      </c>
      <c r="Q5" s="52"/>
      <c r="R5" s="52"/>
      <c r="S5" s="52"/>
    </row>
    <row r="6" spans="1:19" ht="16" customHeight="1" x14ac:dyDescent="0.2">
      <c r="Q6" s="149" t="s">
        <v>86</v>
      </c>
      <c r="R6" s="150"/>
      <c r="S6" s="151"/>
    </row>
    <row r="7" spans="1:19" ht="20" customHeight="1" x14ac:dyDescent="0.2">
      <c r="Q7" s="180"/>
      <c r="R7" s="181"/>
      <c r="S7" s="182"/>
    </row>
    <row r="8" spans="1:19" ht="28" customHeight="1" x14ac:dyDescent="0.2">
      <c r="B8" s="98" t="s">
        <v>113</v>
      </c>
      <c r="C8" s="97"/>
    </row>
    <row r="9" spans="1:19" ht="38" customHeight="1" x14ac:dyDescent="0.2">
      <c r="B9" s="183" t="s">
        <v>61</v>
      </c>
      <c r="C9" s="184"/>
      <c r="D9" s="184"/>
      <c r="E9" s="184"/>
      <c r="F9" s="184"/>
      <c r="G9" s="184"/>
      <c r="H9" s="184"/>
      <c r="I9" s="185"/>
    </row>
    <row r="10" spans="1:19" ht="23" customHeight="1" x14ac:dyDescent="0.2">
      <c r="E10" s="33"/>
      <c r="F10" s="33"/>
      <c r="H10" s="33"/>
    </row>
    <row r="11" spans="1:19" ht="34" customHeight="1" x14ac:dyDescent="0.2">
      <c r="D11" s="179" t="s">
        <v>114</v>
      </c>
      <c r="E11" s="179"/>
      <c r="F11" s="178" t="s">
        <v>89</v>
      </c>
      <c r="G11" s="178"/>
      <c r="H11" s="178" t="s">
        <v>90</v>
      </c>
      <c r="I11" s="178"/>
    </row>
    <row r="12" spans="1:19" ht="39" customHeight="1" x14ac:dyDescent="0.2">
      <c r="B12" s="176" t="s">
        <v>36</v>
      </c>
      <c r="C12" s="177"/>
      <c r="D12" s="174">
        <f>VLOOKUP(B9,'Email Data Input'!$BM$26:$BO$41,2,FALSE)</f>
        <v>0.5</v>
      </c>
      <c r="E12" s="174"/>
      <c r="F12" s="174">
        <f>Summary!D8</f>
        <v>0.6875</v>
      </c>
      <c r="G12" s="174"/>
      <c r="H12" s="173">
        <f>F12-D12</f>
        <v>0.1875</v>
      </c>
      <c r="I12" s="173"/>
      <c r="J12" s="57"/>
    </row>
    <row r="13" spans="1:19" ht="39" customHeight="1" x14ac:dyDescent="0.2">
      <c r="B13" s="176" t="s">
        <v>37</v>
      </c>
      <c r="C13" s="177"/>
      <c r="D13" s="174">
        <f>VLOOKUP(B9,'Email Data Input'!$BM$26:$BO$41,3,FALSE)</f>
        <v>0.13</v>
      </c>
      <c r="E13" s="174"/>
      <c r="F13" s="174">
        <f>Summary!F8</f>
        <v>0.16879675810473815</v>
      </c>
      <c r="G13" s="174"/>
      <c r="H13" s="173">
        <f>F13-D13</f>
        <v>3.8796758104738149E-2</v>
      </c>
      <c r="I13" s="173"/>
    </row>
    <row r="16" spans="1:19" ht="18" x14ac:dyDescent="0.2">
      <c r="B16" s="99" t="s">
        <v>115</v>
      </c>
      <c r="E16" s="2"/>
    </row>
    <row r="17" spans="1:13" ht="27" customHeight="1" x14ac:dyDescent="0.2">
      <c r="B17" s="175" t="s">
        <v>1</v>
      </c>
      <c r="C17" s="175"/>
      <c r="D17" s="52"/>
      <c r="E17" s="52"/>
      <c r="F17" s="58"/>
      <c r="G17" s="52"/>
      <c r="H17" s="52"/>
      <c r="I17" s="52"/>
      <c r="J17" s="52"/>
      <c r="K17" s="52"/>
      <c r="L17" s="52"/>
      <c r="M17" s="52"/>
    </row>
    <row r="18" spans="1:13" x14ac:dyDescent="0.2">
      <c r="B18" s="172" t="str">
        <f>IF($H$12&gt;0,"Your open rates are above industry averages! That's great. But make sure you keep on optimizing to increase it further. Click the 'improve my open rates' button to get started.","Your open rate is below industry averages. That doesn't mean it's bad, but let's look for ways to improve it. Click the 'improve my open rates' button to get started.")</f>
        <v>Your open rates are above industry averages! That's great. But make sure you keep on optimizing to increase it further. Click the 'improve my open rates' button to get started.</v>
      </c>
      <c r="C18" s="172"/>
      <c r="D18" s="172"/>
      <c r="E18" s="172"/>
      <c r="F18" s="172"/>
      <c r="G18" s="172"/>
      <c r="H18" s="172"/>
      <c r="I18" s="172"/>
      <c r="J18" s="60"/>
    </row>
    <row r="19" spans="1:13" x14ac:dyDescent="0.2">
      <c r="B19" s="172"/>
      <c r="C19" s="172"/>
      <c r="D19" s="172"/>
      <c r="E19" s="172"/>
      <c r="F19" s="172"/>
      <c r="G19" s="172"/>
      <c r="H19" s="172"/>
      <c r="I19" s="172"/>
      <c r="J19" s="60"/>
    </row>
    <row r="20" spans="1:13" x14ac:dyDescent="0.2">
      <c r="A20" s="32"/>
      <c r="B20" s="172"/>
      <c r="C20" s="172"/>
      <c r="D20" s="172"/>
      <c r="E20" s="172"/>
      <c r="F20" s="172"/>
      <c r="G20" s="172"/>
      <c r="H20" s="172"/>
      <c r="I20" s="172"/>
      <c r="J20" s="60"/>
    </row>
    <row r="21" spans="1:13" x14ac:dyDescent="0.2">
      <c r="B21" s="175" t="s">
        <v>2</v>
      </c>
      <c r="C21" s="175"/>
      <c r="D21" s="59"/>
      <c r="E21" s="59"/>
      <c r="F21" s="59"/>
      <c r="G21" s="59"/>
      <c r="H21" s="59"/>
      <c r="I21" s="59"/>
      <c r="J21" s="59"/>
    </row>
    <row r="22" spans="1:13" x14ac:dyDescent="0.2">
      <c r="B22" s="172" t="str">
        <f>IF($H$13&gt;0,"Your click rates are above industry averages! Good work. But there's always room for improvement. Click the 'improve my click rates' button to get started.","Your click rate is lower than our data for this industry. Let's dig a little deeper and see if we can fix that. Click the 'improve my click rates' button to get started.")</f>
        <v>Your click rates are above industry averages! Good work. But there's always room for improvement. Click the 'improve my click rates' button to get started.</v>
      </c>
      <c r="C22" s="172"/>
      <c r="D22" s="172"/>
      <c r="E22" s="172"/>
      <c r="F22" s="172"/>
      <c r="G22" s="172"/>
      <c r="H22" s="172"/>
      <c r="I22" s="172"/>
      <c r="J22" s="60"/>
    </row>
    <row r="23" spans="1:13" x14ac:dyDescent="0.2">
      <c r="B23" s="172"/>
      <c r="C23" s="172"/>
      <c r="D23" s="172"/>
      <c r="E23" s="172"/>
      <c r="F23" s="172"/>
      <c r="G23" s="172"/>
      <c r="H23" s="172"/>
      <c r="I23" s="172"/>
      <c r="J23" s="60"/>
    </row>
    <row r="24" spans="1:13" x14ac:dyDescent="0.2">
      <c r="B24" s="172"/>
      <c r="C24" s="172"/>
      <c r="D24" s="172"/>
      <c r="E24" s="172"/>
      <c r="F24" s="172"/>
      <c r="G24" s="172"/>
      <c r="H24" s="172"/>
      <c r="I24" s="172"/>
      <c r="J24" s="60"/>
      <c r="K24" s="52"/>
      <c r="L24" s="52"/>
      <c r="M24" s="52"/>
    </row>
    <row r="32" spans="1:13" ht="16" customHeight="1" x14ac:dyDescent="0.2"/>
    <row r="33" spans="1:18" ht="16" customHeight="1" x14ac:dyDescent="0.2">
      <c r="A33" s="52"/>
      <c r="N33" s="52"/>
    </row>
    <row r="34" spans="1:18" ht="22" customHeight="1" x14ac:dyDescent="0.2">
      <c r="A34" s="52"/>
      <c r="N34" s="52"/>
      <c r="P34" s="52"/>
      <c r="Q34" s="52"/>
      <c r="R34" s="52"/>
    </row>
    <row r="35" spans="1:18" ht="17" customHeight="1" x14ac:dyDescent="0.2">
      <c r="A35" s="52"/>
      <c r="N35" s="52"/>
    </row>
    <row r="36" spans="1:18" x14ac:dyDescent="0.2">
      <c r="A36" s="52"/>
      <c r="N36" s="52"/>
    </row>
    <row r="37" spans="1:18" x14ac:dyDescent="0.2">
      <c r="A37" s="52"/>
      <c r="N37" s="52"/>
    </row>
    <row r="38" spans="1:18" ht="25" customHeight="1" x14ac:dyDescent="0.2">
      <c r="A38" s="52"/>
      <c r="N38" s="52"/>
    </row>
    <row r="39" spans="1:18" ht="16" customHeight="1" x14ac:dyDescent="0.2">
      <c r="A39" s="52"/>
      <c r="N39" s="52"/>
    </row>
    <row r="40" spans="1:18" x14ac:dyDescent="0.2">
      <c r="A40" s="52"/>
      <c r="N40" s="52"/>
    </row>
    <row r="53" spans="2:5" ht="27" customHeight="1" x14ac:dyDescent="0.2"/>
    <row r="55" spans="2:5" ht="25" customHeight="1" x14ac:dyDescent="0.2"/>
    <row r="56" spans="2:5" ht="25" customHeight="1" x14ac:dyDescent="0.2"/>
    <row r="57" spans="2:5" ht="18" x14ac:dyDescent="0.2">
      <c r="B57" s="2"/>
      <c r="C57" s="2"/>
      <c r="D57" s="2"/>
      <c r="E57" s="2"/>
    </row>
    <row r="58" spans="2:5" ht="18" customHeight="1" x14ac:dyDescent="0.2">
      <c r="B58" s="2"/>
      <c r="C58" s="2"/>
      <c r="D58" s="2"/>
      <c r="E58" s="2"/>
    </row>
  </sheetData>
  <sheetProtection algorithmName="SHA-512" hashValue="j8yeN1MtbHE4AlQ2gj2kc3QBodHoGys1EgpIogSUZwsmvEKecakf4/iPaq6C8WY0M0Ee0zv9QojSSp5QyO0hJg==" saltValue="Tz6yKm9MUuxE7AASIskQsA==" spinCount="100000" sheet="1" objects="1" scenarios="1"/>
  <mergeCells count="18">
    <mergeCell ref="F11:G11"/>
    <mergeCell ref="D11:E11"/>
    <mergeCell ref="B12:C12"/>
    <mergeCell ref="D12:E12"/>
    <mergeCell ref="Q3:S4"/>
    <mergeCell ref="Q6:S7"/>
    <mergeCell ref="B9:I9"/>
    <mergeCell ref="H11:I11"/>
    <mergeCell ref="B18:I20"/>
    <mergeCell ref="B22:I24"/>
    <mergeCell ref="H12:I12"/>
    <mergeCell ref="H13:I13"/>
    <mergeCell ref="D13:E13"/>
    <mergeCell ref="F13:G13"/>
    <mergeCell ref="B17:C17"/>
    <mergeCell ref="B21:C21"/>
    <mergeCell ref="B13:C13"/>
    <mergeCell ref="F12:G12"/>
  </mergeCells>
  <conditionalFormatting sqref="H12:H13">
    <cfRule type="cellIs" dxfId="8" priority="1" operator="lessThan">
      <formula>0</formula>
    </cfRule>
    <cfRule type="cellIs" dxfId="7" priority="2" operator="greaterThan">
      <formula>0</formula>
    </cfRule>
  </conditionalFormatting>
  <hyperlinks>
    <hyperlink ref="Q3:S4" location="Opens!A1" display="Improve my open rates &gt;&gt;"/>
    <hyperlink ref="Q6:S7" location="'Click Data Input'!A1" display="Improve my click rates &gt;&gt;"/>
  </hyperlink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'Email Data Input'!$BM$26:$BM$41</xm:f>
          </x14:formula1>
          <xm:sqref>B9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7"/>
  <sheetViews>
    <sheetView showGridLines="0" topLeftCell="A13" workbookViewId="0">
      <selection activeCell="O26" sqref="O26"/>
    </sheetView>
  </sheetViews>
  <sheetFormatPr baseColWidth="10" defaultColWidth="10.83203125" defaultRowHeight="18" x14ac:dyDescent="0.2"/>
  <cols>
    <col min="1" max="1" width="2.83203125" style="2" customWidth="1"/>
    <col min="2" max="2" width="19.83203125" style="2" customWidth="1"/>
    <col min="3" max="9" width="13.5" style="2" customWidth="1"/>
    <col min="10" max="16384" width="10.83203125" style="2"/>
  </cols>
  <sheetData>
    <row r="1" spans="1:17" s="73" customFormat="1" ht="50" customHeight="1" x14ac:dyDescent="0.35">
      <c r="A1" s="71"/>
      <c r="B1" s="71" t="s">
        <v>1</v>
      </c>
      <c r="C1" s="71"/>
      <c r="D1" s="72"/>
      <c r="E1" s="72"/>
      <c r="F1" s="72"/>
      <c r="G1" s="72"/>
      <c r="H1" s="72"/>
      <c r="I1" s="72"/>
      <c r="J1" s="72"/>
      <c r="K1" s="72"/>
      <c r="L1" s="72"/>
      <c r="M1" s="72"/>
      <c r="N1" s="72"/>
      <c r="O1" s="72"/>
      <c r="P1" s="72"/>
      <c r="Q1" s="72"/>
    </row>
    <row r="3" spans="1:17" ht="18" customHeight="1" x14ac:dyDescent="0.2">
      <c r="B3" s="2" t="s">
        <v>116</v>
      </c>
      <c r="O3" s="181" t="s">
        <v>100</v>
      </c>
      <c r="P3" s="181"/>
      <c r="Q3" s="181"/>
    </row>
    <row r="4" spans="1:17" x14ac:dyDescent="0.2">
      <c r="O4" s="181"/>
      <c r="P4" s="181"/>
      <c r="Q4" s="181"/>
    </row>
    <row r="5" spans="1:17" ht="20" x14ac:dyDescent="0.2">
      <c r="B5" s="55" t="s">
        <v>3</v>
      </c>
    </row>
    <row r="6" spans="1:17" ht="20" x14ac:dyDescent="0.2">
      <c r="B6" s="55"/>
    </row>
    <row r="7" spans="1:17" x14ac:dyDescent="0.2">
      <c r="B7" s="188" t="s">
        <v>117</v>
      </c>
      <c r="C7" s="188"/>
      <c r="D7" s="188"/>
      <c r="E7" s="188"/>
      <c r="F7" s="188"/>
      <c r="G7" s="188"/>
      <c r="H7" s="188"/>
      <c r="I7" s="188"/>
      <c r="J7" s="188"/>
    </row>
    <row r="8" spans="1:17" ht="27" customHeight="1" x14ac:dyDescent="0.2">
      <c r="B8" s="188"/>
      <c r="C8" s="188"/>
      <c r="D8" s="188"/>
      <c r="E8" s="188"/>
      <c r="F8" s="188"/>
      <c r="G8" s="188"/>
      <c r="H8" s="188"/>
      <c r="I8" s="188"/>
      <c r="J8" s="188"/>
    </row>
    <row r="9" spans="1:17" ht="27" customHeight="1" x14ac:dyDescent="0.2">
      <c r="B9" s="103"/>
      <c r="C9" s="102"/>
      <c r="D9" s="102"/>
      <c r="E9" s="102"/>
      <c r="F9" s="102"/>
      <c r="G9" s="102"/>
      <c r="H9" s="102"/>
      <c r="I9" s="102"/>
      <c r="J9" s="102"/>
    </row>
    <row r="10" spans="1:17" ht="23" customHeight="1" x14ac:dyDescent="0.2">
      <c r="B10" s="103"/>
      <c r="H10" s="23"/>
      <c r="I10" s="104" t="s">
        <v>126</v>
      </c>
      <c r="J10" s="24"/>
    </row>
    <row r="11" spans="1:17" ht="41" customHeight="1" x14ac:dyDescent="0.2">
      <c r="B11" s="100" t="s">
        <v>118</v>
      </c>
      <c r="C11" s="5">
        <f>COUNTIFS('Email Data Input'!$AS$26:$AS$522,"&gt;=0",'Email Data Input'!$AS$26:$AS$522,"&lt;6",'Email Data Input'!$AR$26:$AR$522,1)</f>
        <v>1</v>
      </c>
      <c r="D11" s="6">
        <f>COUNTIFS('Email Data Input'!$AS$26:$AS$522,"&gt;=0",'Email Data Input'!$AS$26:$AS$522,"&lt;6",'Email Data Input'!$AR$26:$AR$522,2)</f>
        <v>1</v>
      </c>
      <c r="E11" s="6">
        <f>COUNTIFS('Email Data Input'!$AS$26:$AS$522,"&gt;=0",'Email Data Input'!$AS$26:$AS$522,"&lt;6",'Email Data Input'!$AR$26:$AR$522,3)</f>
        <v>1</v>
      </c>
      <c r="F11" s="6">
        <f>COUNTIFS('Email Data Input'!$AS$26:$AS$522,"&gt;=0",'Email Data Input'!$AS$26:$AS$522,"&lt;6",'Email Data Input'!$AR$26:$AR$522,4)</f>
        <v>0</v>
      </c>
      <c r="G11" s="6">
        <f>COUNTIFS('Email Data Input'!$AS$26:$AS$522,"&gt;=0",'Email Data Input'!$AS$26:$AS$522,"&lt;6",'Email Data Input'!$AR$26:$AR$522,5)</f>
        <v>1</v>
      </c>
      <c r="H11" s="6">
        <f>COUNTIFS('Email Data Input'!$AS$26:$AS$522,"&gt;=0",'Email Data Input'!$AS$26:$AS$522,"&lt;6",'Email Data Input'!$AR$26:$AR$522,6)</f>
        <v>1</v>
      </c>
      <c r="I11" s="7">
        <f>COUNTIFS('Email Data Input'!$AS$26:$AS$522,"&gt;=0",'Email Data Input'!$AS$26:$AS$522,"&lt;6",'Email Data Input'!$AR$26:$AR$522,7)</f>
        <v>0</v>
      </c>
    </row>
    <row r="12" spans="1:17" ht="41" customHeight="1" x14ac:dyDescent="0.2">
      <c r="B12" s="100" t="s">
        <v>119</v>
      </c>
      <c r="C12" s="8">
        <f>COUNTIFS('Email Data Input'!$AS$26:$AS$522,"&gt;=6",'Email Data Input'!$AS$26:$AS$522,"&lt;9",'Email Data Input'!$AR$26:$AR$522,1)</f>
        <v>0</v>
      </c>
      <c r="D12" s="9">
        <f>COUNTIFS('Email Data Input'!$AS$26:$AS$522,"&gt;=6",'Email Data Input'!$AS$26:$AS$522,"&lt;9",'Email Data Input'!$AR$26:$AR$522,2)</f>
        <v>1</v>
      </c>
      <c r="E12" s="9">
        <f>COUNTIFS('Email Data Input'!$AS$26:$AS$522,"&gt;=6",'Email Data Input'!$AS$26:$AS$522,"&lt;9",'Email Data Input'!$AR$26:$AR$522,3)</f>
        <v>6</v>
      </c>
      <c r="F12" s="9">
        <f>COUNTIFS('Email Data Input'!$AS$26:$AS$522,"&gt;=6",'Email Data Input'!$AS$26:$AS$522,"&lt;9",'Email Data Input'!$AR$26:$AR$522,4)</f>
        <v>2</v>
      </c>
      <c r="G12" s="9">
        <f>COUNTIFS('Email Data Input'!$AS$26:$AS$522,"&gt;=6",'Email Data Input'!$AS$26:$AS$522,"&lt;9",'Email Data Input'!$AR$26:$AR$522,5)</f>
        <v>1</v>
      </c>
      <c r="H12" s="9">
        <f>COUNTIFS('Email Data Input'!$AS$26:$AS$522,"&gt;=6",'Email Data Input'!$AS$26:$AS$522,"&lt;9",'Email Data Input'!$AR$26:$AR$522,6)</f>
        <v>0</v>
      </c>
      <c r="I12" s="10">
        <f>COUNTIFS('Email Data Input'!$AS$26:$AS$522,"&gt;=6",'Email Data Input'!$AS$26:$AS$522,"&lt;9",'Email Data Input'!$AR$26:$AR$522,7)</f>
        <v>1</v>
      </c>
      <c r="N12" s="61"/>
      <c r="O12" s="61"/>
      <c r="P12" s="61"/>
    </row>
    <row r="13" spans="1:17" ht="41" customHeight="1" x14ac:dyDescent="0.2">
      <c r="B13" s="100" t="s">
        <v>120</v>
      </c>
      <c r="C13" s="8">
        <f>COUNTIFS('Email Data Input'!$AS$26:$AS$522,"&gt;=9",'Email Data Input'!$AS$26:$AS$522,"&lt;12",'Email Data Input'!$AR$26:$AR$522,1)</f>
        <v>6</v>
      </c>
      <c r="D13" s="9">
        <f>COUNTIFS('Email Data Input'!$AS$26:$AS$522,"&gt;=9",'Email Data Input'!$AS$26:$AS$522,"&lt;12",'Email Data Input'!$AR$26:$AR$522,2)</f>
        <v>2</v>
      </c>
      <c r="E13" s="9">
        <f>COUNTIFS('Email Data Input'!$AS$26:$AS$522,"&gt;=9",'Email Data Input'!$AS$26:$AS$522,"&lt;12",'Email Data Input'!$AR$26:$AR$522,3)</f>
        <v>1</v>
      </c>
      <c r="F13" s="9">
        <f>COUNTIFS('Email Data Input'!$AS$26:$AS$522,"&gt;=9",'Email Data Input'!$AS$26:$AS$522,"&lt;12",'Email Data Input'!$AR$26:$AR$522,4)</f>
        <v>3</v>
      </c>
      <c r="G13" s="9">
        <f>COUNTIFS('Email Data Input'!$AS$26:$AS$522,"&gt;=9",'Email Data Input'!$AS$26:$AS$522,"&lt;12",'Email Data Input'!$AR$26:$AR$522,5)</f>
        <v>1</v>
      </c>
      <c r="H13" s="9">
        <f>COUNTIFS('Email Data Input'!$AS$26:$AS$522,"&gt;=9",'Email Data Input'!$AS$26:$AS$522,"&lt;12",'Email Data Input'!$AR$26:$AR$522,6)</f>
        <v>3</v>
      </c>
      <c r="I13" s="10">
        <f>COUNTIFS('Email Data Input'!$AS$26:$AS$522,"&gt;=9",'Email Data Input'!$AS$26:$AS$522,"&lt;12",'Email Data Input'!$AR$26:$AR$522,7)</f>
        <v>3</v>
      </c>
      <c r="N13" s="61"/>
      <c r="O13" s="62"/>
      <c r="P13" s="61"/>
    </row>
    <row r="14" spans="1:17" ht="41" customHeight="1" x14ac:dyDescent="0.2">
      <c r="B14" s="100" t="s">
        <v>121</v>
      </c>
      <c r="C14" s="8">
        <f>COUNTIFS('Email Data Input'!$AS$26:$AS$522,"&gt;=12",'Email Data Input'!$AS$26:$AS$522,"&lt;15",'Email Data Input'!$AR$26:$AR$522,1)</f>
        <v>3</v>
      </c>
      <c r="D14" s="9">
        <f>COUNTIFS('Email Data Input'!$AS$26:$AS$522,"&gt;=12",'Email Data Input'!$AS$26:$AS$522,"&lt;15",'Email Data Input'!$AR$26:$AR$522,2)</f>
        <v>2</v>
      </c>
      <c r="E14" s="9">
        <f>COUNTIFS('Email Data Input'!$AS$26:$AS$522,"&gt;=12",'Email Data Input'!$AS$26:$AS$522,"&lt;15",'Email Data Input'!$AR$26:$AR$522,3)</f>
        <v>0</v>
      </c>
      <c r="F14" s="9">
        <f>COUNTIFS('Email Data Input'!$AS$26:$AS$522,"&gt;=12",'Email Data Input'!$AS$26:$AS$522,"&lt;15",'Email Data Input'!$AR$26:$AR$522,4)</f>
        <v>5</v>
      </c>
      <c r="G14" s="9">
        <f>COUNTIFS('Email Data Input'!$AS$26:$AS$522,"&gt;=12",'Email Data Input'!$AS$26:$AS$522,"&lt;15",'Email Data Input'!$AR$26:$AR$522,5)</f>
        <v>0</v>
      </c>
      <c r="H14" s="9">
        <f>COUNTIFS('Email Data Input'!$AS$26:$AS$522,"&gt;=12",'Email Data Input'!$AS$26:$AS$522,"&lt;15",'Email Data Input'!$AR$26:$AR$522,6)</f>
        <v>0</v>
      </c>
      <c r="I14" s="10">
        <f>COUNTIFS('Email Data Input'!$AS$26:$AS$522,"&gt;=12",'Email Data Input'!$AS$26:$AS$522,"&lt;15",'Email Data Input'!$AR$26:$AR$522,7)</f>
        <v>3</v>
      </c>
      <c r="N14" s="61"/>
      <c r="O14" s="61"/>
      <c r="P14" s="61"/>
    </row>
    <row r="15" spans="1:17" ht="41" customHeight="1" x14ac:dyDescent="0.2">
      <c r="B15" s="100" t="s">
        <v>123</v>
      </c>
      <c r="C15" s="8">
        <f>COUNTIFS('Email Data Input'!$AS$26:$AS$522,"&gt;=15",'Email Data Input'!$AS$26:$AS$522,"&lt;18",'Email Data Input'!$AR$26:$AR$522,1)</f>
        <v>2</v>
      </c>
      <c r="D15" s="9">
        <f>COUNTIFS('Email Data Input'!$AS$26:$AS$522,"&gt;=15",'Email Data Input'!$AS$26:$AS$522,"&lt;18",'Email Data Input'!$AR$26:$AR$522,2)</f>
        <v>0</v>
      </c>
      <c r="E15" s="9">
        <f>COUNTIFS('Email Data Input'!$AS$26:$AS$522,"&gt;=15",'Email Data Input'!$AS$26:$AS$522,"&lt;18",'Email Data Input'!$AR$26:$AR$522,3)</f>
        <v>0</v>
      </c>
      <c r="F15" s="9">
        <f>COUNTIFS('Email Data Input'!$AS$26:$AS$522,"&gt;=15",'Email Data Input'!$AS$26:$AS$522,"&lt;18",'Email Data Input'!$AR$26:$AR$522,4)</f>
        <v>4</v>
      </c>
      <c r="G15" s="9">
        <f>COUNTIFS('Email Data Input'!$AS$26:$AS$522,"&gt;=15",'Email Data Input'!$AS$26:$AS$522,"&lt;18",'Email Data Input'!$AR$26:$AR$522,5)</f>
        <v>3</v>
      </c>
      <c r="H15" s="9">
        <f>COUNTIFS('Email Data Input'!$AS$26:$AS$522,"&gt;=15",'Email Data Input'!$AS$26:$AS$522,"&lt;18",'Email Data Input'!$AR$26:$AR$522,6)</f>
        <v>1</v>
      </c>
      <c r="I15" s="10">
        <f>COUNTIFS('Email Data Input'!$AS$26:$AS$522,"&gt;=15",'Email Data Input'!$AS$26:$AS$522,"&lt;18",'Email Data Input'!$AR$26:$AR$522,7)</f>
        <v>0</v>
      </c>
    </row>
    <row r="16" spans="1:17" ht="41" customHeight="1" x14ac:dyDescent="0.2">
      <c r="B16" s="100" t="s">
        <v>122</v>
      </c>
      <c r="C16" s="11">
        <f>COUNTIFS('Email Data Input'!$AS$26:$AS$522,"&gt;=18",'Email Data Input'!$AS$26:$AS$522,"&lt;24",'Email Data Input'!$AR$26:$AR$522,1)</f>
        <v>0</v>
      </c>
      <c r="D16" s="12">
        <f>COUNTIFS('Email Data Input'!$AS$26:$AS$522,"&gt;=18",'Email Data Input'!$AS$26:$AS$522,"&lt;24",'Email Data Input'!$AR$26:$AR$522,2)</f>
        <v>2</v>
      </c>
      <c r="E16" s="12">
        <f>COUNTIFS('Email Data Input'!$AS$26:$AS$522,"&gt;=18",'Email Data Input'!$AS$26:$AS$522,"&lt;24",'Email Data Input'!$AR$26:$AR$522,3)</f>
        <v>1</v>
      </c>
      <c r="F16" s="12">
        <f>COUNTIFS('Email Data Input'!$AS$26:$AS$522,"&gt;=18",'Email Data Input'!$AS$26:$AS$522,"&lt;24",'Email Data Input'!$AR$26:$AR$522,4)</f>
        <v>2</v>
      </c>
      <c r="G16" s="12">
        <f>COUNTIFS('Email Data Input'!$AS$26:$AS$522,"&gt;=18",'Email Data Input'!$AS$26:$AS$522,"&lt;24",'Email Data Input'!$AR$26:$AR$522,5)</f>
        <v>0</v>
      </c>
      <c r="H16" s="12">
        <f>COUNTIFS('Email Data Input'!$AS$26:$AS$522,"&gt;=18",'Email Data Input'!$AS$26:$AS$522,"&lt;24",'Email Data Input'!$AR$26:$AR$522,6)</f>
        <v>1</v>
      </c>
      <c r="I16" s="13">
        <f>COUNTIFS('Email Data Input'!$AS$26:$AS$522,"&gt;=18",'Email Data Input'!$AS$26:$AS$522,"&lt;24",'Email Data Input'!$AR$26:$AR$522,7)</f>
        <v>0</v>
      </c>
    </row>
    <row r="17" spans="2:10" ht="22" customHeight="1" x14ac:dyDescent="0.2">
      <c r="B17" s="1"/>
      <c r="C17" s="101" t="s">
        <v>4</v>
      </c>
      <c r="D17" s="101" t="s">
        <v>5</v>
      </c>
      <c r="E17" s="101" t="s">
        <v>6</v>
      </c>
      <c r="F17" s="101" t="s">
        <v>7</v>
      </c>
      <c r="G17" s="101" t="s">
        <v>8</v>
      </c>
      <c r="H17" s="101" t="s">
        <v>9</v>
      </c>
      <c r="I17" s="101" t="s">
        <v>10</v>
      </c>
    </row>
    <row r="20" spans="2:10" ht="33" customHeight="1" x14ac:dyDescent="0.2">
      <c r="B20" s="189" t="s">
        <v>124</v>
      </c>
      <c r="C20" s="189"/>
      <c r="D20" s="189"/>
      <c r="E20" s="189"/>
      <c r="F20" s="189"/>
      <c r="G20" s="189"/>
      <c r="H20" s="189"/>
      <c r="I20" s="189"/>
      <c r="J20" s="189"/>
    </row>
    <row r="21" spans="2:10" ht="32" customHeight="1" x14ac:dyDescent="0.2">
      <c r="B21" s="189"/>
      <c r="C21" s="189"/>
      <c r="D21" s="189"/>
      <c r="E21" s="189"/>
      <c r="F21" s="189"/>
      <c r="G21" s="189"/>
      <c r="H21" s="189"/>
      <c r="I21" s="189"/>
      <c r="J21" s="189"/>
    </row>
    <row r="22" spans="2:10" ht="19" customHeight="1" x14ac:dyDescent="0.2">
      <c r="B22" s="96"/>
      <c r="C22" s="96"/>
      <c r="D22" s="96"/>
      <c r="E22" s="96"/>
      <c r="F22" s="96"/>
      <c r="G22" s="96"/>
      <c r="H22" s="96"/>
      <c r="I22" s="96"/>
      <c r="J22" s="96"/>
    </row>
    <row r="23" spans="2:10" ht="22" customHeight="1" x14ac:dyDescent="0.2">
      <c r="I23" s="104" t="s">
        <v>127</v>
      </c>
      <c r="J23" s="24"/>
    </row>
    <row r="24" spans="2:10" ht="44" customHeight="1" x14ac:dyDescent="0.2">
      <c r="B24" s="100" t="s">
        <v>118</v>
      </c>
      <c r="C24" s="14">
        <f>(IF(C11=0,"",(AVERAGEIFS('Email Data Input'!$AV$26:$AV$522,'Email Data Input'!$AS$26:$AS$522,"&gt;=0",'Email Data Input'!$AS$26:$AS$522,"&lt;6",'Email Data Input'!$AR$26:$AR$522,1)))/100)</f>
        <v>0.67</v>
      </c>
      <c r="D24" s="15">
        <f>(IF(D11=0,"",(AVERAGEIFS('Email Data Input'!$AV$26:$AV$522,'Email Data Input'!$AS$26:$AS$522,"&gt;=0",'Email Data Input'!$AS$26:$AS$522,"&lt;6",'Email Data Input'!$AR$26:$AR$522,2)))/100)</f>
        <v>0.65048543689320393</v>
      </c>
      <c r="E24" s="15">
        <f>(IF(E11=0,"",(AVERAGEIFS('Email Data Input'!$AV$26:$AV$522,'Email Data Input'!$AS$26:$AS$522,"&gt;=0",'Email Data Input'!$AS$26:$AS$522,"&lt;6",'Email Data Input'!$AR$26:$AR$522,3)))/100)</f>
        <v>0.72</v>
      </c>
      <c r="F24" s="15" t="e">
        <f>(IF(F11=0,"",(AVERAGEIFS('Email Data Input'!$AV$26:$AV$522,'Email Data Input'!$AS$26:$AS$522,"&gt;=0",'Email Data Input'!$AS$26:$AS$522,"&lt;6",'Email Data Input'!$AR$26:$AR$522,4)))/100)</f>
        <v>#VALUE!</v>
      </c>
      <c r="G24" s="15">
        <f>(IF(G11=0,"",(AVERAGEIFS('Email Data Input'!$AV$26:$AV$522,'Email Data Input'!$AS$26:$AS$522,"&gt;=0",'Email Data Input'!$AS$26:$AS$522,"&lt;6",'Email Data Input'!$AR$26:$AR$522,5)))/100)</f>
        <v>0.88</v>
      </c>
      <c r="H24" s="15">
        <f>(IF(H11=0,"",(AVERAGEIFS('Email Data Input'!$AV$26:$AV$522,'Email Data Input'!$AS$26:$AS$522,"&gt;=0",'Email Data Input'!$AS$26:$AS$522,"&lt;6",'Email Data Input'!$AR$26:$AR$522,6)))/100)</f>
        <v>0.67</v>
      </c>
      <c r="I24" s="16" t="e">
        <f>(IF(I11=0,"",(AVERAGEIFS('Email Data Input'!$AV$26:$AV$522,'Email Data Input'!$AS$26:$AS$522,"&gt;=0",'Email Data Input'!$AS$26:$AS$522,"&lt;6",'Email Data Input'!$AR$26:$AR$522,7)))/100)</f>
        <v>#VALUE!</v>
      </c>
    </row>
    <row r="25" spans="2:10" ht="44" customHeight="1" x14ac:dyDescent="0.2">
      <c r="B25" s="100" t="s">
        <v>119</v>
      </c>
      <c r="C25" s="17" t="e">
        <f>(IF(C12=0,"",(AVERAGEIFS('Email Data Input'!$AV$26:$AV$522,'Email Data Input'!$AS$26:$AS$522,"&gt;=6",'Email Data Input'!$AS$26:$AS$522,"&lt;9",'Email Data Input'!$AR$26:$AR$522,1)))/100)</f>
        <v>#VALUE!</v>
      </c>
      <c r="D25" s="18">
        <f>(IF(D12=0,"",(AVERAGEIFS('Email Data Input'!$AV$26:$AV$522,'Email Data Input'!$AS$26:$AS$522,"&gt;=6",'Email Data Input'!$AS$26:$AS$522,"&lt;9",'Email Data Input'!$AR$26:$AR$522,2)))/100)</f>
        <v>0.6633663366336634</v>
      </c>
      <c r="E25" s="18">
        <f>(IF(E12=0,"",(AVERAGEIFS('Email Data Input'!$AV$26:$AV$522,'Email Data Input'!$AS$26:$AS$522,"&gt;=6",'Email Data Input'!$AS$26:$AS$522,"&lt;9",'Email Data Input'!$AR$26:$AR$522,3)))/100)</f>
        <v>0.72503818028861711</v>
      </c>
      <c r="F25" s="18">
        <f>(IF(F12=0,"",(AVERAGEIFS('Email Data Input'!$AV$26:$AV$522,'Email Data Input'!$AS$26:$AS$522,"&gt;=6",'Email Data Input'!$AS$26:$AS$522,"&lt;9",'Email Data Input'!$AR$26:$AR$522,4)))/100)</f>
        <v>0.61359223300970867</v>
      </c>
      <c r="G25" s="18">
        <f>(IF(G12=0,"",(AVERAGEIFS('Email Data Input'!$AV$26:$AV$522,'Email Data Input'!$AS$26:$AS$522,"&gt;=6",'Email Data Input'!$AS$26:$AS$522,"&lt;9",'Email Data Input'!$AR$26:$AR$522,5)))/100)</f>
        <v>0.33</v>
      </c>
      <c r="H25" s="18" t="e">
        <f>(IF(H12=0,"",(AVERAGEIFS('Email Data Input'!$AV$26:$AV$522,'Email Data Input'!$AS$26:$AS$522,"&gt;=6",'Email Data Input'!$AS$26:$AS$522,"&lt;9",'Email Data Input'!$AR$26:$AR$522,6)))/100)</f>
        <v>#VALUE!</v>
      </c>
      <c r="I25" s="19">
        <f>(IF(I12=0,"",(AVERAGEIFS('Email Data Input'!$AV$26:$AV$522,'Email Data Input'!$AS$26:$AS$522,"&gt;=6",'Email Data Input'!$AS$26:$AS$522,"&lt;9",'Email Data Input'!$AR$26:$AR$522,7)))/100)</f>
        <v>0.5</v>
      </c>
    </row>
    <row r="26" spans="2:10" ht="44" customHeight="1" x14ac:dyDescent="0.2">
      <c r="B26" s="100" t="s">
        <v>120</v>
      </c>
      <c r="C26" s="17">
        <f>(IF(C13=0,"",(AVERAGEIFS('Email Data Input'!$AV$26:$AV$522,'Email Data Input'!$AS$26:$AS$522,"&gt;=9",'Email Data Input'!$AS$26:$AS$522,"&lt;12",'Email Data Input'!$AR$26:$AR$522,1)))/100)</f>
        <v>0.70728758169934636</v>
      </c>
      <c r="D26" s="18">
        <f>(IF(D13=0,"",(AVERAGEIFS('Email Data Input'!$AV$26:$AV$522,'Email Data Input'!$AS$26:$AS$522,"&gt;=9",'Email Data Input'!$AS$26:$AS$522,"&lt;12",'Email Data Input'!$AR$26:$AR$522,2)))/100)</f>
        <v>0.69</v>
      </c>
      <c r="E26" s="18">
        <f>(IF(E13=0,"",(AVERAGEIFS('Email Data Input'!$AV$26:$AV$522,'Email Data Input'!$AS$26:$AS$522,"&gt;=9",'Email Data Input'!$AS$26:$AS$522,"&lt;12",'Email Data Input'!$AR$26:$AR$522,3)))/100)</f>
        <v>0.67</v>
      </c>
      <c r="F26" s="18">
        <f>(IF(F13=0,"",(AVERAGEIFS('Email Data Input'!$AV$26:$AV$522,'Email Data Input'!$AS$26:$AS$522,"&gt;=9",'Email Data Input'!$AS$26:$AS$522,"&lt;12",'Email Data Input'!$AR$26:$AR$522,4)))/100)</f>
        <v>0.7466666666666667</v>
      </c>
      <c r="G26" s="18">
        <f>(IF(G13=0,"",(AVERAGEIFS('Email Data Input'!$AV$26:$AV$522,'Email Data Input'!$AS$26:$AS$522,"&gt;=9",'Email Data Input'!$AS$26:$AS$522,"&lt;12",'Email Data Input'!$AR$26:$AR$522,5)))/100)</f>
        <v>0.83</v>
      </c>
      <c r="H26" s="18">
        <f>(IF(H13=0,"",(AVERAGEIFS('Email Data Input'!$AV$26:$AV$522,'Email Data Input'!$AS$26:$AS$522,"&gt;=9",'Email Data Input'!$AS$26:$AS$522,"&lt;12",'Email Data Input'!$AR$26:$AR$522,6)))/100)</f>
        <v>0.75474358974358979</v>
      </c>
      <c r="I26" s="19">
        <f>(IF(I13=0,"",(AVERAGEIFS('Email Data Input'!$AV$26:$AV$522,'Email Data Input'!$AS$26:$AS$522,"&gt;=9",'Email Data Input'!$AS$26:$AS$522,"&lt;12",'Email Data Input'!$AR$26:$AR$522,7)))/100)</f>
        <v>0.65666666666666673</v>
      </c>
    </row>
    <row r="27" spans="2:10" ht="44" customHeight="1" x14ac:dyDescent="0.2">
      <c r="B27" s="100" t="s">
        <v>121</v>
      </c>
      <c r="C27" s="17">
        <f>(IF(C14=0,"",(AVERAGEIFS('Email Data Input'!$AV$26:$AV$522,'Email Data Input'!$AS$26:$AS$522,"&gt;=12",'Email Data Input'!$AS$26:$AS$522,"&lt;15",'Email Data Input'!$AR$26:$AR$522,1)))/100)</f>
        <v>0.51333333333333331</v>
      </c>
      <c r="D27" s="18">
        <f>(IF(D14=0,"",(AVERAGEIFS('Email Data Input'!$AV$26:$AV$522,'Email Data Input'!$AS$26:$AS$522,"&gt;=12",'Email Data Input'!$AS$26:$AS$522,"&lt;15",'Email Data Input'!$AR$26:$AR$522,2)))/100)</f>
        <v>0.82499999999999996</v>
      </c>
      <c r="E27" s="18" t="e">
        <f>(IF(E14=0,"",(AVERAGEIFS('Email Data Input'!$AV$26:$AV$522,'Email Data Input'!$AS$26:$AS$522,"&gt;=12",'Email Data Input'!$AS$26:$AS$522,"&lt;15",'Email Data Input'!$AR$26:$AR$522,3)))/100)</f>
        <v>#VALUE!</v>
      </c>
      <c r="F27" s="18">
        <f>(IF(F14=0,"",(AVERAGEIFS('Email Data Input'!$AV$26:$AV$522,'Email Data Input'!$AS$26:$AS$522,"&gt;=12",'Email Data Input'!$AS$26:$AS$522,"&lt;15",'Email Data Input'!$AR$26:$AR$522,4)))/100)</f>
        <v>0.78799999999999992</v>
      </c>
      <c r="G27" s="18" t="e">
        <f>(IF(G14=0,"",(AVERAGEIFS('Email Data Input'!$AV$26:$AV$522,'Email Data Input'!$AS$26:$AS$522,"&gt;=12",'Email Data Input'!$AS$26:$AS$522,"&lt;15",'Email Data Input'!$AR$26:$AR$522,5)))/100)</f>
        <v>#VALUE!</v>
      </c>
      <c r="H27" s="18" t="e">
        <f>(IF(H14=0,"",(AVERAGEIFS('Email Data Input'!$AV$26:$AV$522,'Email Data Input'!$AS$26:$AS$522,"&gt;=12",'Email Data Input'!$AS$26:$AS$522,"&lt;15",'Email Data Input'!$AR$26:$AR$522,6)))/100)</f>
        <v>#VALUE!</v>
      </c>
      <c r="I27" s="19">
        <f>(IF(I14=0,"",(AVERAGEIFS('Email Data Input'!$AV$26:$AV$522,'Email Data Input'!$AS$26:$AS$522,"&gt;=12",'Email Data Input'!$AS$26:$AS$522,"&lt;15",'Email Data Input'!$AR$26:$AR$522,7)))/100)</f>
        <v>0.5066666666666666</v>
      </c>
    </row>
    <row r="28" spans="2:10" ht="44" customHeight="1" x14ac:dyDescent="0.2">
      <c r="B28" s="100" t="s">
        <v>123</v>
      </c>
      <c r="C28" s="17">
        <f>(IF(C15=0,"",(AVERAGEIFS('Email Data Input'!$AV$26:$AV$522,'Email Data Input'!$AS$26:$AS$522,"&gt;=15",'Email Data Input'!$AS$26:$AS$522,"&lt;18",'Email Data Input'!$AR$26:$AR$522,1)))/100)</f>
        <v>0.56000000000000005</v>
      </c>
      <c r="D28" s="18" t="e">
        <f>(IF(D15=0,"",(AVERAGEIFS('Email Data Input'!$AV$26:$AV$522,'Email Data Input'!$AS$26:$AS$522,"&gt;=15",'Email Data Input'!$AS$26:$AS$522,"&lt;18",'Email Data Input'!$AR$26:$AR$522,2)))/100)</f>
        <v>#VALUE!</v>
      </c>
      <c r="E28" s="18" t="e">
        <f>(IF(E15=0,"",(AVERAGEIFS('Email Data Input'!$AV$26:$AV$522,'Email Data Input'!$AS$26:$AS$522,"&gt;=15",'Email Data Input'!$AS$26:$AS$522,"&lt;18",'Email Data Input'!$AR$26:$AR$522,3)))/100)</f>
        <v>#VALUE!</v>
      </c>
      <c r="F28" s="18">
        <f>(IF(F15=0,"",(AVERAGEIFS('Email Data Input'!$AV$26:$AV$522,'Email Data Input'!$AS$26:$AS$522,"&gt;=15",'Email Data Input'!$AS$26:$AS$522,"&lt;18",'Email Data Input'!$AR$26:$AR$522,4)))/100)</f>
        <v>0.65749999999999997</v>
      </c>
      <c r="G28" s="18">
        <f>(IF(G15=0,"",(AVERAGEIFS('Email Data Input'!$AV$26:$AV$522,'Email Data Input'!$AS$26:$AS$522,"&gt;=15",'Email Data Input'!$AS$26:$AS$522,"&lt;18",'Email Data Input'!$AR$26:$AR$522,5)))/100)</f>
        <v>0.71</v>
      </c>
      <c r="H28" s="18">
        <f>(IF(H15=0,"",(AVERAGEIFS('Email Data Input'!$AV$26:$AV$522,'Email Data Input'!$AS$26:$AS$522,"&gt;=15",'Email Data Input'!$AS$26:$AS$522,"&lt;18",'Email Data Input'!$AR$26:$AR$522,6)))/100)</f>
        <v>0.67</v>
      </c>
      <c r="I28" s="19" t="e">
        <f>(IF(I15=0,"",(AVERAGEIFS('Email Data Input'!$AV$26:$AV$522,'Email Data Input'!$AS$26:$AS$522,"&gt;=15",'Email Data Input'!$AS$26:$AS$522,"&lt;18",'Email Data Input'!$AR$26:$AR$522,7)))/100)</f>
        <v>#VALUE!</v>
      </c>
    </row>
    <row r="29" spans="2:10" ht="44" customHeight="1" x14ac:dyDescent="0.2">
      <c r="B29" s="100" t="s">
        <v>122</v>
      </c>
      <c r="C29" s="20" t="e">
        <f>(IF(C16=0,"",(AVERAGEIFS('Email Data Input'!$AV$26:$AV$522,'Email Data Input'!$AS$26:$AS$522,"&gt;=18",'Email Data Input'!$AS$26:$AS$522,"&lt;24",'Email Data Input'!$AR$26:$AR$522,1)))/100)</f>
        <v>#VALUE!</v>
      </c>
      <c r="D29" s="21">
        <f>(IF(D16=0,"",(AVERAGEIFS('Email Data Input'!$AV$26:$AV$522,'Email Data Input'!$AS$26:$AS$522,"&gt;=18",'Email Data Input'!$AS$26:$AS$522,"&lt;24",'Email Data Input'!$AR$26:$AR$522,2)))/100)</f>
        <v>0.73</v>
      </c>
      <c r="E29" s="21">
        <f>(IF(E16=0,"",(AVERAGEIFS('Email Data Input'!$AV$26:$AV$522,'Email Data Input'!$AS$26:$AS$522,"&gt;=18",'Email Data Input'!$AS$26:$AS$522,"&lt;24",'Email Data Input'!$AR$26:$AR$522,3)))/100)</f>
        <v>0.75</v>
      </c>
      <c r="F29" s="21">
        <f>(IF(F16=0,"",(AVERAGEIFS('Email Data Input'!$AV$26:$AV$522,'Email Data Input'!$AS$26:$AS$522,"&gt;=18",'Email Data Input'!$AS$26:$AS$522,"&lt;24",'Email Data Input'!$AR$26:$AR$522,4)))/100)</f>
        <v>0.84</v>
      </c>
      <c r="G29" s="21" t="e">
        <f>(IF(G16=0,"",(AVERAGEIFS('Email Data Input'!$AV$26:$AV$522,'Email Data Input'!$AS$26:$AS$522,"&gt;=18",'Email Data Input'!$AS$26:$AS$522,"&lt;24",'Email Data Input'!$AR$26:$AR$522,5)))/100)</f>
        <v>#VALUE!</v>
      </c>
      <c r="H29" s="21">
        <f>(IF(H16=0,"",(AVERAGEIFS('Email Data Input'!$AV$26:$AV$522,'Email Data Input'!$AS$26:$AS$522,"&gt;=18",'Email Data Input'!$AS$26:$AS$522,"&lt;24",'Email Data Input'!$AR$26:$AR$522,6)))/100)</f>
        <v>0.67</v>
      </c>
      <c r="I29" s="22" t="e">
        <f>(IF(I16=0,"",(AVERAGEIFS('Email Data Input'!$AV$26:$AV$522,'Email Data Input'!$AS$26:$AS$522,"&gt;=18",'Email Data Input'!$AS$26:$AS$522,"&lt;24",'Email Data Input'!$AR$26:$AR$522,7)))/100)</f>
        <v>#VALUE!</v>
      </c>
    </row>
    <row r="30" spans="2:10" ht="22" customHeight="1" x14ac:dyDescent="0.2">
      <c r="B30" s="1"/>
      <c r="C30" s="101" t="s">
        <v>4</v>
      </c>
      <c r="D30" s="101" t="s">
        <v>5</v>
      </c>
      <c r="E30" s="101" t="s">
        <v>6</v>
      </c>
      <c r="F30" s="101" t="s">
        <v>7</v>
      </c>
      <c r="G30" s="101" t="s">
        <v>8</v>
      </c>
      <c r="H30" s="101" t="s">
        <v>9</v>
      </c>
      <c r="I30" s="101" t="s">
        <v>10</v>
      </c>
    </row>
    <row r="33" spans="2:10" x14ac:dyDescent="0.2">
      <c r="B33" s="99" t="s">
        <v>125</v>
      </c>
    </row>
    <row r="34" spans="2:10" ht="54" customHeight="1" x14ac:dyDescent="0.2">
      <c r="B34" s="189" t="s">
        <v>128</v>
      </c>
      <c r="C34" s="189"/>
      <c r="D34" s="189"/>
      <c r="E34" s="189"/>
      <c r="F34" s="189"/>
      <c r="G34" s="189"/>
      <c r="H34" s="189"/>
      <c r="I34" s="189"/>
      <c r="J34" s="189"/>
    </row>
    <row r="35" spans="2:10" ht="40" customHeight="1" x14ac:dyDescent="0.2">
      <c r="B35" s="189"/>
      <c r="C35" s="189"/>
      <c r="D35" s="189"/>
      <c r="E35" s="189"/>
      <c r="F35" s="189"/>
      <c r="G35" s="189"/>
      <c r="H35" s="189"/>
      <c r="I35" s="189"/>
      <c r="J35" s="189"/>
    </row>
    <row r="36" spans="2:10" ht="22" customHeight="1" x14ac:dyDescent="0.2">
      <c r="B36" s="96"/>
      <c r="C36" s="96"/>
      <c r="D36" s="96"/>
      <c r="E36" s="96"/>
      <c r="F36" s="96"/>
      <c r="G36" s="96"/>
      <c r="H36" s="96"/>
      <c r="I36" s="96"/>
      <c r="J36" s="96"/>
    </row>
    <row r="38" spans="2:10" x14ac:dyDescent="0.2">
      <c r="B38" s="107"/>
      <c r="C38" s="107"/>
      <c r="D38" s="107"/>
      <c r="E38" s="107"/>
      <c r="F38" s="107"/>
      <c r="G38" s="107"/>
      <c r="H38" s="107"/>
      <c r="I38" s="107"/>
      <c r="J38" s="107"/>
    </row>
    <row r="41" spans="2:10" ht="20" x14ac:dyDescent="0.2">
      <c r="B41" s="55" t="s">
        <v>91</v>
      </c>
    </row>
    <row r="42" spans="2:10" ht="20" x14ac:dyDescent="0.2">
      <c r="B42" s="55"/>
    </row>
    <row r="43" spans="2:10" ht="33" customHeight="1" x14ac:dyDescent="0.2">
      <c r="B43" s="188" t="s">
        <v>132</v>
      </c>
      <c r="C43" s="188"/>
      <c r="D43" s="188"/>
      <c r="E43" s="188"/>
      <c r="F43" s="188"/>
      <c r="G43" s="188"/>
      <c r="H43" s="188"/>
      <c r="I43" s="188"/>
      <c r="J43" s="188"/>
    </row>
    <row r="44" spans="2:10" ht="34" customHeight="1" x14ac:dyDescent="0.2">
      <c r="B44" s="188"/>
      <c r="C44" s="188"/>
      <c r="D44" s="188"/>
      <c r="E44" s="188"/>
      <c r="F44" s="188"/>
      <c r="G44" s="188"/>
      <c r="H44" s="188"/>
      <c r="I44" s="188"/>
      <c r="J44" s="188"/>
    </row>
    <row r="45" spans="2:10" x14ac:dyDescent="0.2">
      <c r="B45" s="23"/>
      <c r="C45" s="23"/>
      <c r="D45" s="23"/>
      <c r="E45" s="23"/>
      <c r="F45" s="23"/>
    </row>
    <row r="46" spans="2:10" ht="24" customHeight="1" x14ac:dyDescent="0.2">
      <c r="B46" s="106" t="s">
        <v>13</v>
      </c>
      <c r="C46" s="194" t="s">
        <v>35</v>
      </c>
      <c r="D46" s="194"/>
      <c r="E46" s="194" t="s">
        <v>1</v>
      </c>
      <c r="F46" s="194"/>
      <c r="I46" s="105"/>
    </row>
    <row r="47" spans="2:10" s="26" customFormat="1" ht="33" customHeight="1" x14ac:dyDescent="0.2">
      <c r="B47" s="100" t="s">
        <v>26</v>
      </c>
      <c r="C47" s="190">
        <f>COUNTIFS('Email Data Input'!$AT$26:$AT$522,"&gt;=1",'Email Data Input'!$AT$26:$AT$522,"&lt;10")</f>
        <v>0</v>
      </c>
      <c r="D47" s="191"/>
      <c r="E47" s="199" t="e">
        <f>(IF($C47=0,"",AVERAGEIFS('Email Data Input'!$AV$26:$AV$522, 'Email Data Input'!$AT$26:$AT$522,"&gt;=1",'Email Data Input'!$AT$26:$AT$522,"&lt;10"))/100)</f>
        <v>#VALUE!</v>
      </c>
      <c r="F47" s="200"/>
    </row>
    <row r="48" spans="2:10" s="26" customFormat="1" ht="33" customHeight="1" x14ac:dyDescent="0.2">
      <c r="B48" s="100" t="s">
        <v>27</v>
      </c>
      <c r="C48" s="186">
        <f>COUNTIFS('Email Data Input'!$AT$26:$AT$522,"&gt;=11",'Email Data Input'!$AT$26:$AT$522,"&lt;20")</f>
        <v>4</v>
      </c>
      <c r="D48" s="187"/>
      <c r="E48" s="195">
        <f>(IF($C48=0,"",AVERAGEIFS('Email Data Input'!$AV$26:$AV$522, 'Email Data Input'!$AT$26:$AT$522,"&gt;=11",'Email Data Input'!$AT$26:$AT$522,"&lt;20"))/100)</f>
        <v>0.6959313725490196</v>
      </c>
      <c r="F48" s="196"/>
    </row>
    <row r="49" spans="2:6" s="26" customFormat="1" ht="33" customHeight="1" x14ac:dyDescent="0.2">
      <c r="B49" s="100" t="s">
        <v>28</v>
      </c>
      <c r="C49" s="186">
        <f>COUNTIFS('Email Data Input'!$AT$26:$AT$522,"&gt;=21",'Email Data Input'!$AT$26:$AT$522,"&lt;30")</f>
        <v>25</v>
      </c>
      <c r="D49" s="187"/>
      <c r="E49" s="195">
        <f>(IF($C49=0,"",AVERAGEIFS('Email Data Input'!$AV$26:$AV$522, 'Email Data Input'!$AT$26:$AT$522,"&gt;=21",'Email Data Input'!$AT$26:$AT$522,"&lt;30"))/100)</f>
        <v>0.6590693069306931</v>
      </c>
      <c r="F49" s="196"/>
    </row>
    <row r="50" spans="2:6" s="26" customFormat="1" ht="33" customHeight="1" x14ac:dyDescent="0.2">
      <c r="B50" s="100" t="s">
        <v>29</v>
      </c>
      <c r="C50" s="186">
        <f>COUNTIFS('Email Data Input'!$AT$26:$AT$522,"&gt;=31",'Email Data Input'!$AT$26:$AT$522,"&lt;40")</f>
        <v>19</v>
      </c>
      <c r="D50" s="187"/>
      <c r="E50" s="195">
        <f>(IF($C50=0,"",AVERAGEIFS('Email Data Input'!$AV$26:$AV$522, 'Email Data Input'!$AT$26:$AT$522,"&gt;=31",'Email Data Input'!$AT$26:$AT$522,"&lt;40"))/100)</f>
        <v>0.75315789473684203</v>
      </c>
      <c r="F50" s="196"/>
    </row>
    <row r="51" spans="2:6" s="26" customFormat="1" ht="33" customHeight="1" x14ac:dyDescent="0.2">
      <c r="B51" s="100" t="s">
        <v>30</v>
      </c>
      <c r="C51" s="186">
        <f>COUNTIFS('Email Data Input'!$AT$26:$AT$522,"&gt;=41",'Email Data Input'!$AT$26:$AT$522,"&lt;50")</f>
        <v>1</v>
      </c>
      <c r="D51" s="187"/>
      <c r="E51" s="195">
        <f>(IF($C51=0,"",AVERAGEIFS('Email Data Input'!$AV$26:$AV$522, 'Email Data Input'!$AT$26:$AT$522,"&gt;=41",'Email Data Input'!$AT$26:$AT$522,"&lt;50"))/100)</f>
        <v>0.67</v>
      </c>
      <c r="F51" s="196"/>
    </row>
    <row r="52" spans="2:6" s="26" customFormat="1" ht="33" customHeight="1" x14ac:dyDescent="0.2">
      <c r="B52" s="100" t="s">
        <v>31</v>
      </c>
      <c r="C52" s="186">
        <f>COUNTIFS('Email Data Input'!$AT$26:$AT$522,"&gt;=51",'Email Data Input'!$AT$26:$AT$522,"&lt;60")</f>
        <v>6</v>
      </c>
      <c r="D52" s="187"/>
      <c r="E52" s="195">
        <f>(IF($C52=0,"",AVERAGEIFS('Email Data Input'!$AV$26:$AV$522, 'Email Data Input'!$AT$26:$AT$522,"&gt;=51",'Email Data Input'!$AT$26:$AT$522,"&lt;60"))/100)</f>
        <v>0.62304633005803767</v>
      </c>
      <c r="F52" s="196"/>
    </row>
    <row r="53" spans="2:6" s="26" customFormat="1" ht="33" customHeight="1" x14ac:dyDescent="0.2">
      <c r="B53" s="100" t="s">
        <v>32</v>
      </c>
      <c r="C53" s="186">
        <f>COUNTIFS('Email Data Input'!$AT$26:$AT$522,"&gt;=61",'Email Data Input'!$AT$26:$AT$522,"&lt;70")</f>
        <v>3</v>
      </c>
      <c r="D53" s="187"/>
      <c r="E53" s="195">
        <f>(IF($C53=0,"",AVERAGEIFS('Email Data Input'!$AV$26:$AV$522, 'Email Data Input'!$AT$26:$AT$522,"&gt;=61",'Email Data Input'!$AT$26:$AT$522,"&lt;70"))/100)</f>
        <v>0.6133333333333334</v>
      </c>
      <c r="F53" s="196"/>
    </row>
    <row r="54" spans="2:6" s="26" customFormat="1" ht="33" customHeight="1" x14ac:dyDescent="0.2">
      <c r="B54" s="100" t="s">
        <v>33</v>
      </c>
      <c r="C54" s="186">
        <f>COUNTIFS('Email Data Input'!$AT$26:$AT$522,"&gt;=71",'Email Data Input'!$AT$26:$AT$522,"&lt;80")</f>
        <v>3</v>
      </c>
      <c r="D54" s="187"/>
      <c r="E54" s="195">
        <f>(IF($C54=0,"",AVERAGEIFS('Email Data Input'!$AV$26:$AV$522, 'Email Data Input'!$AT$26:$AT$522,"&gt;=71",'Email Data Input'!$AT$26:$AT$522,"&lt;80"))/100)</f>
        <v>0.70666666666666667</v>
      </c>
      <c r="F54" s="196"/>
    </row>
    <row r="55" spans="2:6" s="26" customFormat="1" ht="33" customHeight="1" x14ac:dyDescent="0.2">
      <c r="B55" s="100" t="s">
        <v>34</v>
      </c>
      <c r="C55" s="192">
        <f>COUNTIF('Email Data Input'!$AT$26:$AT$522,"&gt;=81")</f>
        <v>0</v>
      </c>
      <c r="D55" s="193"/>
      <c r="E55" s="197" t="e">
        <f>(IF($C55=0,"",AVERAGEIFS('Email Data Input'!$AV$26:$AV$522, 'Email Data Input'!$AT$26:$AT$522,"&gt;=81"))/100)</f>
        <v>#VALUE!</v>
      </c>
      <c r="F55" s="198"/>
    </row>
    <row r="56" spans="2:6" x14ac:dyDescent="0.2">
      <c r="E56" s="29"/>
    </row>
    <row r="57" spans="2:6" ht="24" customHeight="1" x14ac:dyDescent="0.2"/>
    <row r="58" spans="2:6" ht="27" customHeight="1" x14ac:dyDescent="0.2">
      <c r="B58" s="49"/>
    </row>
    <row r="59" spans="2:6" ht="27" customHeight="1" x14ac:dyDescent="0.2">
      <c r="B59" s="49"/>
    </row>
    <row r="60" spans="2:6" ht="27" customHeight="1" x14ac:dyDescent="0.2">
      <c r="B60" s="49"/>
    </row>
    <row r="61" spans="2:6" ht="27" customHeight="1" x14ac:dyDescent="0.2">
      <c r="B61" s="49"/>
    </row>
    <row r="62" spans="2:6" ht="27" customHeight="1" x14ac:dyDescent="0.2">
      <c r="B62" s="49"/>
    </row>
    <row r="63" spans="2:6" ht="27" customHeight="1" x14ac:dyDescent="0.2">
      <c r="B63" s="49"/>
    </row>
    <row r="64" spans="2:6" ht="27" customHeight="1" x14ac:dyDescent="0.2">
      <c r="B64" s="49"/>
    </row>
    <row r="65" spans="2:2" ht="27" customHeight="1" x14ac:dyDescent="0.2">
      <c r="B65" s="49"/>
    </row>
    <row r="66" spans="2:2" ht="27" customHeight="1" x14ac:dyDescent="0.2">
      <c r="B66" s="49"/>
    </row>
    <row r="112" spans="2:2" x14ac:dyDescent="0.2">
      <c r="B112" s="2" t="s">
        <v>62</v>
      </c>
    </row>
    <row r="113" spans="2:14" x14ac:dyDescent="0.2">
      <c r="B113" s="2" t="s">
        <v>15</v>
      </c>
    </row>
    <row r="114" spans="2:14" x14ac:dyDescent="0.2">
      <c r="B114" s="31" t="s">
        <v>44</v>
      </c>
      <c r="C114" s="34">
        <f>'Email Data Input'!AY32/('Email Data Input'!AY32+'Email Data Input'!AY30)</f>
        <v>0.24033149171270718</v>
      </c>
      <c r="D114" s="35">
        <f>'Email Data Input'!AZ32/('Email Data Input'!AZ32+'Email Data Input'!AZ30)</f>
        <v>0.2626865671641791</v>
      </c>
      <c r="E114" s="35">
        <f>'Email Data Input'!BA32/('Email Data Input'!BA32+'Email Data Input'!BA30)</f>
        <v>0.21475054229934923</v>
      </c>
      <c r="F114" s="35">
        <f>'Email Data Input'!BB32/('Email Data Input'!BB32+'Email Data Input'!BB30)</f>
        <v>0.24590163934426229</v>
      </c>
      <c r="G114" s="35">
        <f>'Email Data Input'!BC32/('Email Data Input'!BC32+'Email Data Input'!BC30)</f>
        <v>0.20833333333333334</v>
      </c>
      <c r="H114" s="35">
        <f>'Email Data Input'!BD32/('Email Data Input'!BD32+'Email Data Input'!BD30)</f>
        <v>0.22310756972111553</v>
      </c>
      <c r="I114" s="35">
        <f>'Email Data Input'!BE32/('Email Data Input'!BE32+'Email Data Input'!BE30)</f>
        <v>0.24035608308605341</v>
      </c>
      <c r="J114" s="35">
        <f>'Email Data Input'!BF32/('Email Data Input'!BF32+'Email Data Input'!BF30)</f>
        <v>0.25961538461538464</v>
      </c>
      <c r="K114" s="35" t="e">
        <f>'Email Data Input'!BG32/('Email Data Input'!BG32+'Email Data Input'!BG30)</f>
        <v>#N/A</v>
      </c>
      <c r="L114" s="35" t="e">
        <f>'Email Data Input'!BH32/('Email Data Input'!BH32+'Email Data Input'!BH30)</f>
        <v>#N/A</v>
      </c>
      <c r="M114" s="35" t="e">
        <f>'Email Data Input'!BI32/('Email Data Input'!BI32+'Email Data Input'!BI30)</f>
        <v>#N/A</v>
      </c>
      <c r="N114" s="36" t="e">
        <f>'Email Data Input'!BJ32/('Email Data Input'!BJ32+'Email Data Input'!BJ30)</f>
        <v>#N/A</v>
      </c>
    </row>
    <row r="115" spans="2:14" x14ac:dyDescent="0.2">
      <c r="B115" s="31" t="s">
        <v>45</v>
      </c>
      <c r="C115" s="37">
        <f t="shared" ref="C115:N115" si="0">1-C114</f>
        <v>0.75966850828729282</v>
      </c>
      <c r="D115" s="38">
        <f t="shared" si="0"/>
        <v>0.73731343283582085</v>
      </c>
      <c r="E115" s="38">
        <f t="shared" si="0"/>
        <v>0.7852494577006508</v>
      </c>
      <c r="F115" s="38">
        <f t="shared" si="0"/>
        <v>0.75409836065573765</v>
      </c>
      <c r="G115" s="38">
        <f t="shared" si="0"/>
        <v>0.79166666666666663</v>
      </c>
      <c r="H115" s="38">
        <f t="shared" si="0"/>
        <v>0.77689243027888444</v>
      </c>
      <c r="I115" s="38">
        <f t="shared" si="0"/>
        <v>0.75964391691394662</v>
      </c>
      <c r="J115" s="38">
        <f t="shared" si="0"/>
        <v>0.74038461538461542</v>
      </c>
      <c r="K115" s="38" t="e">
        <f t="shared" si="0"/>
        <v>#N/A</v>
      </c>
      <c r="L115" s="38" t="e">
        <f t="shared" si="0"/>
        <v>#N/A</v>
      </c>
      <c r="M115" s="38" t="e">
        <f t="shared" si="0"/>
        <v>#N/A</v>
      </c>
      <c r="N115" s="39" t="e">
        <f t="shared" si="0"/>
        <v>#N/A</v>
      </c>
    </row>
    <row r="117" spans="2:14" x14ac:dyDescent="0.2">
      <c r="B117" s="2" t="s">
        <v>16</v>
      </c>
    </row>
  </sheetData>
  <sheetProtection password="CC3D" sheet="1" objects="1" scenarios="1"/>
  <mergeCells count="25">
    <mergeCell ref="C54:D54"/>
    <mergeCell ref="C55:D55"/>
    <mergeCell ref="C46:D46"/>
    <mergeCell ref="E46:F46"/>
    <mergeCell ref="O3:Q4"/>
    <mergeCell ref="E52:F52"/>
    <mergeCell ref="E53:F53"/>
    <mergeCell ref="E54:F54"/>
    <mergeCell ref="E55:F55"/>
    <mergeCell ref="E47:F47"/>
    <mergeCell ref="E48:F48"/>
    <mergeCell ref="E49:F49"/>
    <mergeCell ref="E50:F50"/>
    <mergeCell ref="E51:F51"/>
    <mergeCell ref="B34:J35"/>
    <mergeCell ref="C49:D49"/>
    <mergeCell ref="C50:D50"/>
    <mergeCell ref="C51:D51"/>
    <mergeCell ref="C52:D52"/>
    <mergeCell ref="C53:D53"/>
    <mergeCell ref="B7:J8"/>
    <mergeCell ref="B20:J21"/>
    <mergeCell ref="B43:J44"/>
    <mergeCell ref="C47:D47"/>
    <mergeCell ref="C48:D48"/>
  </mergeCells>
  <conditionalFormatting sqref="C11:I16">
    <cfRule type="colorScale" priority="20">
      <colorScale>
        <cfvo type="min"/>
        <cfvo type="max"/>
        <color theme="4" tint="0.79998168889431442"/>
        <color theme="4"/>
      </colorScale>
    </cfRule>
  </conditionalFormatting>
  <conditionalFormatting sqref="C24:I29">
    <cfRule type="expression" dxfId="6" priority="2">
      <formula>ISERROR(C24)</formula>
    </cfRule>
    <cfRule type="colorScale" priority="16">
      <colorScale>
        <cfvo type="min"/>
        <cfvo type="max"/>
        <color theme="4" tint="0.59999389629810485"/>
        <color theme="4"/>
      </colorScale>
    </cfRule>
    <cfRule type="containsBlanks" dxfId="5" priority="22">
      <formula>LEN(TRIM(C24))=0</formula>
    </cfRule>
  </conditionalFormatting>
  <conditionalFormatting sqref="C47:C55">
    <cfRule type="colorScale" priority="10">
      <colorScale>
        <cfvo type="min"/>
        <cfvo type="max"/>
        <color theme="4" tint="0.79998168889431442"/>
        <color theme="4"/>
      </colorScale>
    </cfRule>
  </conditionalFormatting>
  <conditionalFormatting sqref="E47:E55">
    <cfRule type="containsBlanks" dxfId="4" priority="5">
      <formula>LEN(TRIM(E47))=0</formula>
    </cfRule>
    <cfRule type="colorScale" priority="6">
      <colorScale>
        <cfvo type="min"/>
        <cfvo type="max"/>
        <color theme="4" tint="0.59999389629810485"/>
        <color theme="4"/>
      </colorScale>
    </cfRule>
  </conditionalFormatting>
  <conditionalFormatting sqref="C114:N115">
    <cfRule type="expression" dxfId="3" priority="4">
      <formula>ISNA(C114)</formula>
    </cfRule>
  </conditionalFormatting>
  <conditionalFormatting sqref="E47:F55">
    <cfRule type="expression" dxfId="2" priority="1">
      <formula>ISERROR(E47)</formula>
    </cfRule>
  </conditionalFormatting>
  <hyperlinks>
    <hyperlink ref="O3:Q4" location="'Click Data Input'!A1" display="Analyze my click rates &gt;&gt;"/>
  </hyperlinks>
  <pageMargins left="0.7" right="0.7" top="0.75" bottom="0.75" header="0.3" footer="0.3"/>
  <pageSetup orientation="portrait" horizontalDpi="0" verticalDpi="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sheetPr>
  <dimension ref="A1:AC700"/>
  <sheetViews>
    <sheetView showGridLines="0" workbookViewId="0"/>
  </sheetViews>
  <sheetFormatPr baseColWidth="10" defaultColWidth="11" defaultRowHeight="16" x14ac:dyDescent="0.2"/>
  <cols>
    <col min="1" max="1" width="3.33203125" customWidth="1"/>
    <col min="2" max="2" width="10.5" customWidth="1"/>
    <col min="3" max="3" width="22" customWidth="1"/>
    <col min="4" max="4" width="107" style="33" customWidth="1"/>
    <col min="5" max="5" width="7.5" customWidth="1"/>
    <col min="6" max="6" width="6.83203125" style="33" customWidth="1"/>
    <col min="7" max="7" width="6.6640625" customWidth="1"/>
    <col min="8" max="8" width="5.6640625" customWidth="1"/>
    <col min="12" max="12" width="10.5" customWidth="1"/>
    <col min="14" max="14" width="10.83203125" customWidth="1"/>
    <col min="15" max="15" width="29.83203125" bestFit="1" customWidth="1"/>
    <col min="21" max="21" width="20" style="134" bestFit="1" customWidth="1"/>
    <col min="22" max="25" width="11" style="134"/>
    <col min="26" max="26" width="29.83203125" style="134" bestFit="1" customWidth="1"/>
    <col min="27" max="29" width="11" style="134"/>
  </cols>
  <sheetData>
    <row r="1" spans="1:29" s="74" customFormat="1" ht="50" customHeight="1" x14ac:dyDescent="0.4">
      <c r="A1" s="71"/>
      <c r="B1" s="71" t="s">
        <v>65</v>
      </c>
      <c r="C1" s="71"/>
      <c r="D1" s="122"/>
      <c r="E1" s="72"/>
      <c r="F1" s="72"/>
      <c r="G1" s="72"/>
      <c r="H1" s="72"/>
      <c r="I1" s="72"/>
      <c r="J1" s="72"/>
      <c r="K1" s="72"/>
      <c r="U1" s="133"/>
      <c r="V1" s="133"/>
      <c r="W1" s="133"/>
      <c r="X1" s="133"/>
      <c r="Y1" s="133"/>
      <c r="Z1" s="133"/>
      <c r="AA1" s="133"/>
      <c r="AB1" s="133"/>
      <c r="AC1" s="133"/>
    </row>
    <row r="3" spans="1:29" x14ac:dyDescent="0.2">
      <c r="I3" s="149" t="s">
        <v>101</v>
      </c>
      <c r="J3" s="150"/>
      <c r="K3" s="151"/>
    </row>
    <row r="4" spans="1:29" x14ac:dyDescent="0.2">
      <c r="I4" s="152"/>
      <c r="J4" s="153"/>
      <c r="K4" s="154"/>
    </row>
    <row r="15" spans="1:29" x14ac:dyDescent="0.2">
      <c r="G15" s="70"/>
      <c r="H15" s="70"/>
    </row>
    <row r="16" spans="1:29" x14ac:dyDescent="0.2">
      <c r="G16" s="70"/>
      <c r="H16" s="70"/>
    </row>
    <row r="17" spans="2:29" x14ac:dyDescent="0.2">
      <c r="G17" s="70"/>
      <c r="H17" s="70"/>
    </row>
    <row r="18" spans="2:29" x14ac:dyDescent="0.2">
      <c r="F18" s="51" t="s">
        <v>81</v>
      </c>
      <c r="G18" s="70"/>
      <c r="H18" s="70"/>
    </row>
    <row r="19" spans="2:29" x14ac:dyDescent="0.2">
      <c r="B19" s="85" t="s">
        <v>129</v>
      </c>
      <c r="C19" s="85" t="s">
        <v>130</v>
      </c>
      <c r="D19" s="123" t="s">
        <v>131</v>
      </c>
      <c r="E19" s="47"/>
      <c r="F19" s="108"/>
      <c r="G19" s="109"/>
      <c r="H19" s="109"/>
      <c r="J19" s="63"/>
      <c r="L19" s="63"/>
      <c r="U19" s="128" t="s">
        <v>140</v>
      </c>
      <c r="V19" s="128" t="s">
        <v>97</v>
      </c>
      <c r="W19" s="128" t="s">
        <v>16</v>
      </c>
      <c r="X19" s="128" t="s">
        <v>133</v>
      </c>
      <c r="Z19" s="128" t="s">
        <v>139</v>
      </c>
      <c r="AA19" s="128" t="s">
        <v>97</v>
      </c>
      <c r="AB19" s="128" t="s">
        <v>16</v>
      </c>
      <c r="AC19" s="128" t="s">
        <v>133</v>
      </c>
    </row>
    <row r="20" spans="2:29" x14ac:dyDescent="0.2">
      <c r="B20" s="112">
        <v>5</v>
      </c>
      <c r="C20" s="112" t="s">
        <v>66</v>
      </c>
      <c r="D20" s="135" t="s">
        <v>79</v>
      </c>
      <c r="E20" s="46"/>
      <c r="F20" s="110"/>
      <c r="G20" s="110"/>
      <c r="H20" s="111"/>
      <c r="U20" s="131" t="str">
        <f t="array" ref="U20">INDEX($C$20:$C$700,MATCH(0,COUNTIF($U$19:U19,$C$20:$C$700),0))</f>
        <v>Click here</v>
      </c>
      <c r="V20" s="131">
        <f t="shared" ref="V20:V83" si="0">COUNTIF($C$20:$C$700,U20)</f>
        <v>5</v>
      </c>
      <c r="W20" s="131">
        <f t="array" ref="W20">INDEX($B$20:$B$49,MATCH(0,COUNTIF($U$19:U19,$C$20:$C$700),0))</f>
        <v>5</v>
      </c>
      <c r="X20" s="131">
        <f t="shared" ref="X20:X83" si="1">SUMIFS($B$20:$B$700,$C$20:$C$700,U20)</f>
        <v>126</v>
      </c>
      <c r="Z20" s="131" t="str">
        <f t="array" ref="Z20">INDEX($D$20:$D$700,MATCH(0,COUNTIF(Z$19:$Z19,$D$20:$D$700),0))</f>
        <v>https://twitter.com/post-1</v>
      </c>
      <c r="AA20" s="131">
        <f t="shared" ref="AA20:AA83" si="2">COUNTIF($D$20:$D$700,Z20)</f>
        <v>1</v>
      </c>
      <c r="AB20" s="131">
        <f t="array" ref="AB20">INDEX($B$20:$B$49,MATCH(0,COUNTIF(Z$19:$Z19,$D$20:$D$700),0))</f>
        <v>5</v>
      </c>
      <c r="AC20" s="131">
        <f t="shared" ref="AC20:AC83" si="3">SUMIFS($B$20:$B$700,$D$20:$D$700,Z20)</f>
        <v>5</v>
      </c>
    </row>
    <row r="21" spans="2:29" x14ac:dyDescent="0.2">
      <c r="B21" s="112">
        <v>8</v>
      </c>
      <c r="C21" s="112" t="s">
        <v>67</v>
      </c>
      <c r="D21" s="135" t="s">
        <v>75</v>
      </c>
      <c r="E21" s="45"/>
      <c r="F21" s="110"/>
      <c r="G21" s="110"/>
      <c r="H21" s="111"/>
      <c r="U21" s="131" t="str">
        <f t="array" ref="U21">INDEX($C$20:$C$700,MATCH(0,COUNTIF($U$19:U20,$C$20:$C$700),0))</f>
        <v>Sign up now</v>
      </c>
      <c r="V21" s="131">
        <f t="shared" si="0"/>
        <v>1</v>
      </c>
      <c r="W21" s="131">
        <f t="array" ref="W21">INDEX($B$20:$B$49,MATCH(0,COUNTIF($U$19:U20,$C$20:$C$700),0))</f>
        <v>8</v>
      </c>
      <c r="X21" s="131">
        <f t="shared" si="1"/>
        <v>8</v>
      </c>
      <c r="Z21" s="131" t="str">
        <f t="array" ref="Z21">INDEX($D$20:$D$700,MATCH(0,COUNTIF(Z$19:$Z20,$D$20:$D$700),0))</f>
        <v>https://companyintranet.com</v>
      </c>
      <c r="AA21" s="131">
        <f t="shared" si="2"/>
        <v>2</v>
      </c>
      <c r="AB21" s="131">
        <f t="array" ref="AB21">INDEX($B$20:$B$49,MATCH(0,COUNTIF(Z$19:$Z20,$D$20:$D$700),0))</f>
        <v>8</v>
      </c>
      <c r="AC21" s="131">
        <f t="shared" si="3"/>
        <v>22</v>
      </c>
    </row>
    <row r="22" spans="2:29" x14ac:dyDescent="0.2">
      <c r="B22" s="112">
        <v>14</v>
      </c>
      <c r="C22" s="112" t="s">
        <v>68</v>
      </c>
      <c r="D22" s="135" t="s">
        <v>75</v>
      </c>
      <c r="E22" s="44"/>
      <c r="F22" s="110"/>
      <c r="G22" s="110"/>
      <c r="H22" s="111"/>
      <c r="U22" s="131" t="str">
        <f t="array" ref="U22">INDEX($C$20:$C$700,MATCH(0,COUNTIF($U$19:U21,$C$20:$C$700),0))</f>
        <v>Training program</v>
      </c>
      <c r="V22" s="131">
        <f t="shared" si="0"/>
        <v>1</v>
      </c>
      <c r="W22" s="131">
        <f t="array" ref="W22">INDEX($B$20:$B$49,MATCH(0,COUNTIF($U$19:U21,$C$20:$C$700),0))</f>
        <v>14</v>
      </c>
      <c r="X22" s="131">
        <f t="shared" si="1"/>
        <v>14</v>
      </c>
      <c r="Z22" s="131" t="str">
        <f t="array" ref="Z22">INDEX($D$20:$D$700,MATCH(0,COUNTIF(Z$19:$Z21,$D$20:$D$700),0))</f>
        <v>https://companyintranet.com/blog</v>
      </c>
      <c r="AA22" s="131">
        <f t="shared" si="2"/>
        <v>6</v>
      </c>
      <c r="AB22" s="131">
        <f t="array" ref="AB22">INDEX($B$20:$B$49,MATCH(0,COUNTIF(Z$19:$Z21,$D$20:$D$700),0))</f>
        <v>20</v>
      </c>
      <c r="AC22" s="131">
        <f t="shared" si="3"/>
        <v>68</v>
      </c>
    </row>
    <row r="23" spans="2:29" x14ac:dyDescent="0.2">
      <c r="B23" s="112">
        <v>20</v>
      </c>
      <c r="C23" s="112" t="s">
        <v>69</v>
      </c>
      <c r="D23" s="135" t="s">
        <v>77</v>
      </c>
      <c r="E23" s="44"/>
      <c r="F23" s="110"/>
      <c r="G23" s="110"/>
      <c r="H23" s="111"/>
      <c r="U23" s="131" t="str">
        <f t="array" ref="U23">INDEX($C$20:$C$700,MATCH(0,COUNTIF($U$19:U22,$C$20:$C$700),0))</f>
        <v>Click here to see more</v>
      </c>
      <c r="V23" s="131">
        <f t="shared" si="0"/>
        <v>1</v>
      </c>
      <c r="W23" s="131">
        <f t="array" ref="W23">INDEX($B$20:$B$49,MATCH(0,COUNTIF($U$19:U22,$C$20:$C$700),0))</f>
        <v>20</v>
      </c>
      <c r="X23" s="131">
        <f t="shared" si="1"/>
        <v>20</v>
      </c>
      <c r="Z23" s="131" t="str">
        <f t="array" ref="Z23">INDEX($D$20:$D$700,MATCH(0,COUNTIF(Z$19:$Z22,$D$20:$D$700),0))</f>
        <v>https://companyintranet.com/events</v>
      </c>
      <c r="AA23" s="131">
        <f t="shared" si="2"/>
        <v>1</v>
      </c>
      <c r="AB23" s="131">
        <f t="array" ref="AB23">INDEX($B$20:$B$49,MATCH(0,COUNTIF(Z$19:$Z22,$D$20:$D$700),0))</f>
        <v>34</v>
      </c>
      <c r="AC23" s="131">
        <f t="shared" si="3"/>
        <v>34</v>
      </c>
    </row>
    <row r="24" spans="2:29" x14ac:dyDescent="0.2">
      <c r="B24" s="112">
        <v>34</v>
      </c>
      <c r="C24" s="112" t="s">
        <v>70</v>
      </c>
      <c r="D24" s="135" t="s">
        <v>78</v>
      </c>
      <c r="E24" s="44"/>
      <c r="F24" s="110"/>
      <c r="G24" s="110"/>
      <c r="H24" s="111"/>
      <c r="U24" s="131" t="str">
        <f t="array" ref="U24">INDEX($C$20:$C$700,MATCH(0,COUNTIF($U$19:U23,$C$20:$C$700),0))</f>
        <v>RSVP to this event</v>
      </c>
      <c r="V24" s="131">
        <f t="shared" si="0"/>
        <v>1</v>
      </c>
      <c r="W24" s="131">
        <f t="array" ref="W24">INDEX($B$20:$B$49,MATCH(0,COUNTIF($U$19:U23,$C$20:$C$700),0))</f>
        <v>34</v>
      </c>
      <c r="X24" s="131">
        <f t="shared" si="1"/>
        <v>34</v>
      </c>
      <c r="Z24" s="131" t="str">
        <f t="array" ref="Z24">INDEX($D$20:$D$700,MATCH(0,COUNTIF(Z$19:$Z23,$D$20:$D$700),0))</f>
        <v>https://companyhrportal.net</v>
      </c>
      <c r="AA24" s="131">
        <f t="shared" si="2"/>
        <v>1</v>
      </c>
      <c r="AB24" s="131">
        <f t="array" ref="AB24">INDEX($B$20:$B$49,MATCH(0,COUNTIF(Z$19:$Z23,$D$20:$D$700),0))</f>
        <v>13</v>
      </c>
      <c r="AC24" s="131">
        <f t="shared" si="3"/>
        <v>13</v>
      </c>
    </row>
    <row r="25" spans="2:29" x14ac:dyDescent="0.2">
      <c r="B25" s="112">
        <v>13</v>
      </c>
      <c r="C25" s="112" t="s">
        <v>71</v>
      </c>
      <c r="D25" s="135" t="s">
        <v>80</v>
      </c>
      <c r="E25" s="44"/>
      <c r="F25" s="110"/>
      <c r="G25" s="110"/>
      <c r="H25" s="111"/>
      <c r="U25" s="131" t="str">
        <f t="array" ref="U25">INDEX($C$20:$C$700,MATCH(0,COUNTIF($U$19:U24,$C$20:$C$700),0))</f>
        <v>Speak to HR</v>
      </c>
      <c r="V25" s="131">
        <f t="shared" si="0"/>
        <v>1</v>
      </c>
      <c r="W25" s="131">
        <f t="array" ref="W25">INDEX($B$20:$B$49,MATCH(0,COUNTIF($U$19:U24,$C$20:$C$700),0))</f>
        <v>13</v>
      </c>
      <c r="X25" s="131">
        <f t="shared" si="1"/>
        <v>13</v>
      </c>
      <c r="Z25" s="131" t="str">
        <f t="array" ref="Z25">INDEX($D$20:$D$700,MATCH(0,COUNTIF(Z$19:$Z24,$D$20:$D$700),0))</f>
        <v>https://companyintranet.com/hr/policies</v>
      </c>
      <c r="AA25" s="131">
        <f t="shared" si="2"/>
        <v>4</v>
      </c>
      <c r="AB25" s="131">
        <f t="array" ref="AB25">INDEX($B$20:$B$49,MATCH(0,COUNTIF(Z$19:$Z24,$D$20:$D$700),0))</f>
        <v>1</v>
      </c>
      <c r="AC25" s="131">
        <f t="shared" si="3"/>
        <v>25</v>
      </c>
    </row>
    <row r="26" spans="2:29" x14ac:dyDescent="0.2">
      <c r="B26" s="112">
        <v>1</v>
      </c>
      <c r="C26" s="112" t="s">
        <v>66</v>
      </c>
      <c r="D26" s="135" t="s">
        <v>76</v>
      </c>
      <c r="E26" s="44"/>
      <c r="F26" s="110"/>
      <c r="G26" s="110"/>
      <c r="H26" s="111"/>
      <c r="U26" s="131" t="str">
        <f t="array" ref="U26">INDEX($C$20:$C$700,MATCH(0,COUNTIF($U$19:U25,$C$20:$C$700),0))</f>
        <v>New blog post</v>
      </c>
      <c r="V26" s="131">
        <f t="shared" si="0"/>
        <v>3</v>
      </c>
      <c r="W26" s="131">
        <f t="array" ref="W26">INDEX($B$20:$B$49,MATCH(0,COUNTIF($U$19:U25,$C$20:$C$700),0))</f>
        <v>6</v>
      </c>
      <c r="X26" s="131">
        <f t="shared" si="1"/>
        <v>18</v>
      </c>
      <c r="Z26" s="131" t="str">
        <f t="array" ref="Z26">INDEX($D$20:$D$700,MATCH(0,COUNTIF(Z$19:$Z25,$D$20:$D$700),0))</f>
        <v>https://companyintranet.com/link-43</v>
      </c>
      <c r="AA26" s="131">
        <f t="shared" si="2"/>
        <v>2</v>
      </c>
      <c r="AB26" s="131">
        <f t="array" ref="AB26">INDEX($B$20:$B$49,MATCH(0,COUNTIF(Z$19:$Z25,$D$20:$D$700),0))</f>
        <v>40</v>
      </c>
      <c r="AC26" s="131">
        <f t="shared" si="3"/>
        <v>80</v>
      </c>
    </row>
    <row r="27" spans="2:29" x14ac:dyDescent="0.2">
      <c r="B27" s="112">
        <v>40</v>
      </c>
      <c r="C27" s="112" t="s">
        <v>66</v>
      </c>
      <c r="D27" s="135" t="s">
        <v>95</v>
      </c>
      <c r="E27" s="44"/>
      <c r="F27" s="110"/>
      <c r="G27" s="110"/>
      <c r="H27" s="111"/>
      <c r="U27" s="131" t="str">
        <f t="array" ref="U27">INDEX($C$20:$C$700,MATCH(0,COUNTIF($U$19:U26,$C$20:$C$700),0))</f>
        <v>Chek out why we did this</v>
      </c>
      <c r="V27" s="131">
        <f t="shared" si="0"/>
        <v>4</v>
      </c>
      <c r="W27" s="131">
        <f t="array" ref="W27">INDEX($B$20:$B$49,MATCH(0,COUNTIF($U$19:U26,$C$20:$C$700),0))</f>
        <v>8</v>
      </c>
      <c r="X27" s="131">
        <f t="shared" si="1"/>
        <v>32</v>
      </c>
      <c r="Z27" s="131" t="str">
        <f t="array" ref="Z27">INDEX($D$20:$D$700,MATCH(0,COUNTIF(Z$19:$Z26,$D$20:$D$700),0))</f>
        <v>https://companyintranet.com/link-40</v>
      </c>
      <c r="AA27" s="131">
        <f t="shared" si="2"/>
        <v>1</v>
      </c>
      <c r="AB27" s="131">
        <f t="array" ref="AB27">INDEX($B$20:$B$49,MATCH(0,COUNTIF(Z$19:$Z26,$D$20:$D$700),0))</f>
        <v>40</v>
      </c>
      <c r="AC27" s="131">
        <f t="shared" si="3"/>
        <v>40</v>
      </c>
    </row>
    <row r="28" spans="2:29" x14ac:dyDescent="0.2">
      <c r="B28" s="112">
        <v>6</v>
      </c>
      <c r="C28" s="112" t="s">
        <v>72</v>
      </c>
      <c r="D28" s="135" t="s">
        <v>77</v>
      </c>
      <c r="E28" s="44"/>
      <c r="F28" s="110"/>
      <c r="G28" s="110"/>
      <c r="H28" s="111"/>
      <c r="U28" s="131" t="str">
        <f t="array" ref="U28">INDEX($C$20:$C$700,MATCH(0,COUNTIF($U$19:U27,$C$20:$C$700),0))</f>
        <v>Read the latest on our blog</v>
      </c>
      <c r="V28" s="131">
        <f t="shared" si="0"/>
        <v>3</v>
      </c>
      <c r="W28" s="131">
        <f t="array" ref="W28">INDEX($B$20:$B$49,MATCH(0,COUNTIF($U$19:U27,$C$20:$C$700),0))</f>
        <v>12</v>
      </c>
      <c r="X28" s="131">
        <f t="shared" si="1"/>
        <v>36</v>
      </c>
      <c r="Z28" s="131" t="str">
        <f t="array" ref="Z28">INDEX($D$20:$D$700,MATCH(0,COUNTIF(Z$19:$Z27,$D$20:$D$700),0))</f>
        <v>https://companyintranet.com/blog-internal</v>
      </c>
      <c r="AA28" s="131">
        <f t="shared" si="2"/>
        <v>1</v>
      </c>
      <c r="AB28" s="131">
        <f t="array" ref="AB28">INDEX($B$20:$B$49,MATCH(0,COUNTIF(Z$19:$Z27,$D$20:$D$700),0))</f>
        <v>6</v>
      </c>
      <c r="AC28" s="131">
        <f t="shared" si="3"/>
        <v>6</v>
      </c>
    </row>
    <row r="29" spans="2:29" x14ac:dyDescent="0.2">
      <c r="B29" s="112">
        <v>8</v>
      </c>
      <c r="C29" s="112" t="s">
        <v>73</v>
      </c>
      <c r="D29" s="135" t="s">
        <v>76</v>
      </c>
      <c r="E29" s="44"/>
      <c r="F29" s="110"/>
      <c r="G29" s="110"/>
      <c r="H29" s="111"/>
      <c r="U29" s="131" t="str">
        <f t="array" ref="U29">INDEX($C$20:$C$700,MATCH(0,COUNTIF($U$19:U28,$C$20:$C$700),0))</f>
        <v>Click this link</v>
      </c>
      <c r="V29" s="131">
        <f t="shared" si="0"/>
        <v>1</v>
      </c>
      <c r="W29" s="131">
        <f t="array" ref="W29">INDEX($B$20:$B$49,MATCH(0,COUNTIF($U$19:U28,$C$20:$C$700),0))</f>
        <v>6</v>
      </c>
      <c r="X29" s="131">
        <f t="shared" si="1"/>
        <v>6</v>
      </c>
      <c r="Z29" s="131" t="str">
        <f t="array" ref="Z29">INDEX($D$20:$D$700,MATCH(0,COUNTIF(Z$19:$Z28,$D$20:$D$700),0))</f>
        <v>https://companyintranet.com/blogs</v>
      </c>
      <c r="AA29" s="131">
        <f t="shared" si="2"/>
        <v>1</v>
      </c>
      <c r="AB29" s="131">
        <f t="array" ref="AB29">INDEX($B$20:$B$49,MATCH(0,COUNTIF(Z$19:$Z28,$D$20:$D$700),0))</f>
        <v>6</v>
      </c>
      <c r="AC29" s="131">
        <f t="shared" si="3"/>
        <v>6</v>
      </c>
    </row>
    <row r="30" spans="2:29" x14ac:dyDescent="0.2">
      <c r="B30" s="112">
        <v>12</v>
      </c>
      <c r="C30" s="112" t="s">
        <v>74</v>
      </c>
      <c r="D30" s="135" t="s">
        <v>77</v>
      </c>
      <c r="E30" s="48"/>
      <c r="F30" s="110"/>
      <c r="G30" s="110"/>
      <c r="H30" s="111"/>
      <c r="U30" s="131">
        <f t="array" ref="U30">INDEX($C$20:$C$700,MATCH(0,COUNTIF($U$19:U29,$C$20:$C$700),0))</f>
        <v>0</v>
      </c>
      <c r="V30" s="131">
        <f t="shared" si="0"/>
        <v>0</v>
      </c>
      <c r="W30" s="131">
        <f t="array" ref="W30">INDEX($B$20:$B$49,MATCH(0,COUNTIF($U$19:U29,$C$20:$C$700),0))</f>
        <v>0</v>
      </c>
      <c r="X30" s="131">
        <f t="shared" si="1"/>
        <v>0</v>
      </c>
      <c r="Z30" s="131" t="str">
        <f t="array" ref="Z30">INDEX($D$20:$D$700,MATCH(0,COUNTIF(Z$19:$Z29,$D$20:$D$700),0))</f>
        <v>https://companyintranet.com/hr/policy-safety</v>
      </c>
      <c r="AA30" s="131">
        <f t="shared" si="2"/>
        <v>1</v>
      </c>
      <c r="AB30" s="131">
        <f t="array" ref="AB30">INDEX($B$20:$B$49,MATCH(0,COUNTIF(Z$19:$Z29,$D$20:$D$700),0))</f>
        <v>8</v>
      </c>
      <c r="AC30" s="131">
        <f t="shared" si="3"/>
        <v>8</v>
      </c>
    </row>
    <row r="31" spans="2:29" x14ac:dyDescent="0.2">
      <c r="B31" s="112">
        <v>40</v>
      </c>
      <c r="C31" s="112" t="s">
        <v>66</v>
      </c>
      <c r="D31" s="135" t="s">
        <v>95</v>
      </c>
      <c r="E31" s="48"/>
      <c r="F31" s="110"/>
      <c r="G31" s="110"/>
      <c r="H31" s="111"/>
      <c r="U31" s="131" t="e">
        <f t="array" ref="U31">INDEX($C$20:$C$700,MATCH(0,COUNTIF($U$19:U30,$C$20:$C$700),0))</f>
        <v>#N/A</v>
      </c>
      <c r="V31" s="131">
        <f t="shared" si="0"/>
        <v>0</v>
      </c>
      <c r="W31" s="131" t="e">
        <f t="array" ref="W31">INDEX($B$20:$B$49,MATCH(0,COUNTIF($U$19:U30,$C$20:$C$700),0))</f>
        <v>#N/A</v>
      </c>
      <c r="X31" s="131">
        <f t="shared" si="1"/>
        <v>0</v>
      </c>
      <c r="Z31" s="131">
        <f t="array" ref="Z31">INDEX($D$20:$D$700,MATCH(0,COUNTIF(Z$19:$Z30,$D$20:$D$700),0))</f>
        <v>0</v>
      </c>
      <c r="AA31" s="131">
        <f t="shared" si="2"/>
        <v>0</v>
      </c>
      <c r="AB31" s="131">
        <f t="array" ref="AB31">INDEX($B$20:$B$49,MATCH(0,COUNTIF(Z$19:$Z30,$D$20:$D$700),0))</f>
        <v>0</v>
      </c>
      <c r="AC31" s="131">
        <f t="shared" si="3"/>
        <v>0</v>
      </c>
    </row>
    <row r="32" spans="2:29" x14ac:dyDescent="0.2">
      <c r="B32" s="112">
        <v>6</v>
      </c>
      <c r="C32" s="112" t="s">
        <v>72</v>
      </c>
      <c r="D32" s="135" t="s">
        <v>77</v>
      </c>
      <c r="E32" s="48"/>
      <c r="F32" s="110"/>
      <c r="G32" s="110"/>
      <c r="H32" s="111"/>
      <c r="U32" s="131" t="e">
        <f t="array" ref="U32">INDEX($C$20:$C$700,MATCH(0,COUNTIF($U$19:U31,$C$20:$C$700),0))</f>
        <v>#N/A</v>
      </c>
      <c r="V32" s="131">
        <f t="shared" si="0"/>
        <v>0</v>
      </c>
      <c r="W32" s="131" t="e">
        <f t="array" ref="W32">INDEX($B$20:$B$49,MATCH(0,COUNTIF($U$19:U31,$C$20:$C$700),0))</f>
        <v>#N/A</v>
      </c>
      <c r="X32" s="131">
        <f t="shared" si="1"/>
        <v>0</v>
      </c>
      <c r="Z32" s="131" t="e">
        <f t="array" ref="Z32">INDEX($D$20:$D$700,MATCH(0,COUNTIF(Z$19:$Z31,$D$20:$D$700),0))</f>
        <v>#N/A</v>
      </c>
      <c r="AA32" s="131">
        <f t="shared" si="2"/>
        <v>0</v>
      </c>
      <c r="AB32" s="131" t="e">
        <f t="array" ref="AB32">INDEX($B$20:$B$49,MATCH(0,COUNTIF(Z$19:$Z31,$D$20:$D$700),0))</f>
        <v>#N/A</v>
      </c>
      <c r="AC32" s="131">
        <f t="shared" si="3"/>
        <v>0</v>
      </c>
    </row>
    <row r="33" spans="2:29" x14ac:dyDescent="0.2">
      <c r="B33" s="112">
        <v>8</v>
      </c>
      <c r="C33" s="112" t="s">
        <v>73</v>
      </c>
      <c r="D33" s="135" t="s">
        <v>76</v>
      </c>
      <c r="E33" s="48"/>
      <c r="F33" s="110"/>
      <c r="G33" s="109"/>
      <c r="H33" s="109"/>
      <c r="U33" s="131" t="e">
        <f t="array" ref="U33">INDEX($C$20:$C$700,MATCH(0,COUNTIF($U$19:U32,$C$20:$C$700),0))</f>
        <v>#N/A</v>
      </c>
      <c r="V33" s="131">
        <f t="shared" si="0"/>
        <v>0</v>
      </c>
      <c r="W33" s="131" t="e">
        <f t="array" ref="W33">INDEX($B$20:$B$49,MATCH(0,COUNTIF($U$19:U32,$C$20:$C$700),0))</f>
        <v>#N/A</v>
      </c>
      <c r="X33" s="131">
        <f t="shared" si="1"/>
        <v>0</v>
      </c>
      <c r="Z33" s="131" t="e">
        <f t="array" ref="Z33">INDEX($D$20:$D$700,MATCH(0,COUNTIF(Z$19:$Z32,$D$20:$D$700),0))</f>
        <v>#N/A</v>
      </c>
      <c r="AA33" s="131">
        <f t="shared" si="2"/>
        <v>0</v>
      </c>
      <c r="AB33" s="131" t="e">
        <f t="array" ref="AB33">INDEX($B$20:$B$49,MATCH(0,COUNTIF(Z$19:$Z32,$D$20:$D$700),0))</f>
        <v>#N/A</v>
      </c>
      <c r="AC33" s="131">
        <f t="shared" si="3"/>
        <v>0</v>
      </c>
    </row>
    <row r="34" spans="2:29" x14ac:dyDescent="0.2">
      <c r="B34" s="112">
        <v>12</v>
      </c>
      <c r="C34" s="112" t="s">
        <v>74</v>
      </c>
      <c r="D34" s="135" t="s">
        <v>77</v>
      </c>
      <c r="E34" s="48"/>
      <c r="F34" s="110"/>
      <c r="G34" s="109"/>
      <c r="H34" s="109"/>
      <c r="U34" s="131" t="e">
        <f t="array" ref="U34">INDEX($C$20:$C$700,MATCH(0,COUNTIF($U$19:U33,$C$20:$C$700),0))</f>
        <v>#N/A</v>
      </c>
      <c r="V34" s="131">
        <f t="shared" si="0"/>
        <v>0</v>
      </c>
      <c r="W34" s="131" t="e">
        <f t="array" ref="W34">INDEX($B$20:$B$49,MATCH(0,COUNTIF($U$19:U33,$C$20:$C$700),0))</f>
        <v>#N/A</v>
      </c>
      <c r="X34" s="131">
        <f t="shared" si="1"/>
        <v>0</v>
      </c>
      <c r="Z34" s="131" t="e">
        <f t="array" ref="Z34">INDEX($D$20:$D$700,MATCH(0,COUNTIF(Z$19:$Z33,$D$20:$D$700),0))</f>
        <v>#N/A</v>
      </c>
      <c r="AA34" s="131">
        <f t="shared" si="2"/>
        <v>0</v>
      </c>
      <c r="AB34" s="131" t="e">
        <f t="array" ref="AB34">INDEX($B$20:$B$49,MATCH(0,COUNTIF(Z$19:$Z33,$D$20:$D$700),0))</f>
        <v>#N/A</v>
      </c>
      <c r="AC34" s="131">
        <f t="shared" si="3"/>
        <v>0</v>
      </c>
    </row>
    <row r="35" spans="2:29" x14ac:dyDescent="0.2">
      <c r="B35" s="112">
        <v>40</v>
      </c>
      <c r="C35" s="112" t="s">
        <v>66</v>
      </c>
      <c r="D35" s="135" t="s">
        <v>142</v>
      </c>
      <c r="F35" s="110"/>
      <c r="G35" s="109"/>
      <c r="H35" s="109"/>
      <c r="U35" s="131" t="e">
        <f t="array" ref="U35">INDEX($C$20:$C$700,MATCH(0,COUNTIF($U$19:U34,$C$20:$C$700),0))</f>
        <v>#N/A</v>
      </c>
      <c r="V35" s="131">
        <f t="shared" si="0"/>
        <v>0</v>
      </c>
      <c r="W35" s="131" t="e">
        <f t="array" ref="W35">INDEX($B$20:$B$49,MATCH(0,COUNTIF($U$19:U34,$C$20:$C$700),0))</f>
        <v>#N/A</v>
      </c>
      <c r="X35" s="131">
        <f t="shared" si="1"/>
        <v>0</v>
      </c>
      <c r="Z35" s="131" t="e">
        <f t="array" ref="Z35">INDEX($D$20:$D$700,MATCH(0,COUNTIF(Z$19:$Z34,$D$20:$D$700),0))</f>
        <v>#N/A</v>
      </c>
      <c r="AA35" s="131">
        <f t="shared" si="2"/>
        <v>0</v>
      </c>
      <c r="AB35" s="131" t="e">
        <f t="array" ref="AB35">INDEX($B$20:$B$49,MATCH(0,COUNTIF(Z$19:$Z34,$D$20:$D$700),0))</f>
        <v>#N/A</v>
      </c>
      <c r="AC35" s="131">
        <f t="shared" si="3"/>
        <v>0</v>
      </c>
    </row>
    <row r="36" spans="2:29" x14ac:dyDescent="0.2">
      <c r="B36" s="112">
        <v>6</v>
      </c>
      <c r="C36" s="112" t="s">
        <v>72</v>
      </c>
      <c r="D36" s="135" t="s">
        <v>143</v>
      </c>
      <c r="F36" s="110"/>
      <c r="G36" s="109"/>
      <c r="H36" s="109"/>
      <c r="U36" s="131" t="e">
        <f t="array" ref="U36">INDEX($C$20:$C$700,MATCH(0,COUNTIF($U$19:U35,$C$20:$C$700),0))</f>
        <v>#N/A</v>
      </c>
      <c r="V36" s="131">
        <f t="shared" si="0"/>
        <v>0</v>
      </c>
      <c r="W36" s="131" t="e">
        <f t="array" ref="W36">INDEX($B$20:$B$49,MATCH(0,COUNTIF($U$19:U35,$C$20:$C$700),0))</f>
        <v>#N/A</v>
      </c>
      <c r="X36" s="131">
        <f t="shared" si="1"/>
        <v>0</v>
      </c>
      <c r="Z36" s="131" t="e">
        <f t="array" ref="Z36">INDEX($D$20:$D$700,MATCH(0,COUNTIF(Z$19:$Z35,$D$20:$D$700),0))</f>
        <v>#N/A</v>
      </c>
      <c r="AA36" s="131">
        <f t="shared" si="2"/>
        <v>0</v>
      </c>
      <c r="AB36" s="131" t="e">
        <f t="array" ref="AB36">INDEX($B$20:$B$49,MATCH(0,COUNTIF(Z$19:$Z35,$D$20:$D$700),0))</f>
        <v>#N/A</v>
      </c>
      <c r="AC36" s="131">
        <f t="shared" si="3"/>
        <v>0</v>
      </c>
    </row>
    <row r="37" spans="2:29" x14ac:dyDescent="0.2">
      <c r="B37" s="112">
        <v>8</v>
      </c>
      <c r="C37" s="112" t="s">
        <v>73</v>
      </c>
      <c r="D37" s="135" t="s">
        <v>76</v>
      </c>
      <c r="F37" s="110"/>
      <c r="G37" s="109"/>
      <c r="H37" s="109"/>
      <c r="U37" s="131" t="e">
        <f t="array" ref="U37">INDEX($C$20:$C$700,MATCH(0,COUNTIF($U$19:U36,$C$20:$C$700),0))</f>
        <v>#N/A</v>
      </c>
      <c r="V37" s="131">
        <f t="shared" si="0"/>
        <v>0</v>
      </c>
      <c r="W37" s="131" t="e">
        <f t="array" ref="W37">INDEX($B$20:$B$49,MATCH(0,COUNTIF($U$19:U36,$C$20:$C$700),0))</f>
        <v>#N/A</v>
      </c>
      <c r="X37" s="131">
        <f t="shared" si="1"/>
        <v>0</v>
      </c>
      <c r="Z37" s="131" t="e">
        <f t="array" ref="Z37">INDEX($D$20:$D$700,MATCH(0,COUNTIF(Z$19:$Z36,$D$20:$D$700),0))</f>
        <v>#N/A</v>
      </c>
      <c r="AA37" s="131">
        <f t="shared" si="2"/>
        <v>0</v>
      </c>
      <c r="AB37" s="131" t="e">
        <f t="array" ref="AB37">INDEX($B$20:$B$49,MATCH(0,COUNTIF(Z$19:$Z36,$D$20:$D$700),0))</f>
        <v>#N/A</v>
      </c>
      <c r="AC37" s="131">
        <f t="shared" si="3"/>
        <v>0</v>
      </c>
    </row>
    <row r="38" spans="2:29" x14ac:dyDescent="0.2">
      <c r="B38" s="112">
        <v>12</v>
      </c>
      <c r="C38" s="112" t="s">
        <v>74</v>
      </c>
      <c r="D38" s="135" t="s">
        <v>77</v>
      </c>
      <c r="F38" s="110"/>
      <c r="G38" s="109"/>
      <c r="H38" s="109"/>
      <c r="U38" s="131" t="e">
        <f t="array" ref="U38">INDEX($C$20:$C$700,MATCH(0,COUNTIF($U$19:U37,$C$20:$C$700),0))</f>
        <v>#N/A</v>
      </c>
      <c r="V38" s="131">
        <f t="shared" si="0"/>
        <v>0</v>
      </c>
      <c r="W38" s="131" t="e">
        <f t="array" ref="W38">INDEX($B$20:$B$49,MATCH(0,COUNTIF($U$19:U37,$C$20:$C$700),0))</f>
        <v>#N/A</v>
      </c>
      <c r="X38" s="131">
        <f t="shared" si="1"/>
        <v>0</v>
      </c>
      <c r="Z38" s="131" t="e">
        <f t="array" ref="Z38">INDEX($D$20:$D$700,MATCH(0,COUNTIF(Z$19:$Z37,$D$20:$D$700),0))</f>
        <v>#N/A</v>
      </c>
      <c r="AA38" s="131">
        <f t="shared" si="2"/>
        <v>0</v>
      </c>
      <c r="AB38" s="131" t="e">
        <f t="array" ref="AB38">INDEX($B$20:$B$49,MATCH(0,COUNTIF(Z$19:$Z37,$D$20:$D$700),0))</f>
        <v>#N/A</v>
      </c>
      <c r="AC38" s="131">
        <f t="shared" si="3"/>
        <v>0</v>
      </c>
    </row>
    <row r="39" spans="2:29" x14ac:dyDescent="0.2">
      <c r="B39" s="112">
        <v>6</v>
      </c>
      <c r="C39" s="112" t="s">
        <v>146</v>
      </c>
      <c r="D39" s="135" t="s">
        <v>144</v>
      </c>
      <c r="F39" s="110"/>
      <c r="G39" s="109"/>
      <c r="H39" s="109"/>
      <c r="U39" s="131" t="e">
        <f t="array" ref="U39">INDEX($C$20:$C$700,MATCH(0,COUNTIF($U$19:U38,$C$20:$C$700),0))</f>
        <v>#N/A</v>
      </c>
      <c r="V39" s="131">
        <f t="shared" si="0"/>
        <v>0</v>
      </c>
      <c r="W39" s="131" t="e">
        <f t="array" ref="W39">INDEX($B$20:$B$49,MATCH(0,COUNTIF($U$19:U38,$C$20:$C$700),0))</f>
        <v>#N/A</v>
      </c>
      <c r="X39" s="131">
        <f t="shared" si="1"/>
        <v>0</v>
      </c>
      <c r="Z39" s="131" t="e">
        <f t="array" ref="Z39">INDEX($D$20:$D$700,MATCH(0,COUNTIF(Z$19:$Z38,$D$20:$D$700),0))</f>
        <v>#N/A</v>
      </c>
      <c r="AA39" s="131">
        <f t="shared" si="2"/>
        <v>0</v>
      </c>
      <c r="AB39" s="131" t="e">
        <f t="array" ref="AB39">INDEX($B$20:$B$49,MATCH(0,COUNTIF(Z$19:$Z38,$D$20:$D$700),0))</f>
        <v>#N/A</v>
      </c>
      <c r="AC39" s="131">
        <f t="shared" si="3"/>
        <v>0</v>
      </c>
    </row>
    <row r="40" spans="2:29" x14ac:dyDescent="0.2">
      <c r="B40" s="112">
        <v>8</v>
      </c>
      <c r="C40" s="112" t="s">
        <v>73</v>
      </c>
      <c r="D40" s="135" t="s">
        <v>145</v>
      </c>
      <c r="F40" s="110"/>
      <c r="G40" s="109"/>
      <c r="H40" s="109"/>
      <c r="U40" s="131" t="e">
        <f t="array" ref="U40">INDEX($C$20:$C$700,MATCH(0,COUNTIF($U$19:U39,$C$20:$C$700),0))</f>
        <v>#N/A</v>
      </c>
      <c r="V40" s="131">
        <f t="shared" si="0"/>
        <v>0</v>
      </c>
      <c r="W40" s="131" t="e">
        <f t="array" ref="W40">INDEX($B$20:$B$49,MATCH(0,COUNTIF($U$19:U39,$C$20:$C$700),0))</f>
        <v>#N/A</v>
      </c>
      <c r="X40" s="131">
        <f t="shared" si="1"/>
        <v>0</v>
      </c>
      <c r="Z40" s="131" t="e">
        <f t="array" ref="Z40">INDEX($D$20:$D$700,MATCH(0,COUNTIF(Z$19:$Z39,$D$20:$D$700),0))</f>
        <v>#N/A</v>
      </c>
      <c r="AA40" s="131">
        <f t="shared" si="2"/>
        <v>0</v>
      </c>
      <c r="AB40" s="131" t="e">
        <f t="array" ref="AB40">INDEX($B$20:$B$49,MATCH(0,COUNTIF(Z$19:$Z39,$D$20:$D$700),0))</f>
        <v>#N/A</v>
      </c>
      <c r="AC40" s="131">
        <f t="shared" si="3"/>
        <v>0</v>
      </c>
    </row>
    <row r="41" spans="2:29" x14ac:dyDescent="0.2">
      <c r="B41" s="112"/>
      <c r="C41" s="112"/>
      <c r="D41" s="135"/>
      <c r="F41" s="110"/>
      <c r="G41" s="109"/>
      <c r="H41" s="109"/>
      <c r="U41" s="131" t="e">
        <f t="array" ref="U41">INDEX($C$20:$C$700,MATCH(0,COUNTIF($U$19:U40,$C$20:$C$700),0))</f>
        <v>#N/A</v>
      </c>
      <c r="V41" s="131">
        <f t="shared" si="0"/>
        <v>0</v>
      </c>
      <c r="W41" s="131" t="e">
        <f t="array" ref="W41">INDEX($B$20:$B$49,MATCH(0,COUNTIF($U$19:U40,$C$20:$C$700),0))</f>
        <v>#N/A</v>
      </c>
      <c r="X41" s="131">
        <f t="shared" si="1"/>
        <v>0</v>
      </c>
      <c r="Z41" s="131" t="e">
        <f t="array" ref="Z41">INDEX($D$20:$D$700,MATCH(0,COUNTIF(Z$19:$Z40,$D$20:$D$700),0))</f>
        <v>#N/A</v>
      </c>
      <c r="AA41" s="131">
        <f t="shared" si="2"/>
        <v>0</v>
      </c>
      <c r="AB41" s="131" t="e">
        <f t="array" ref="AB41">INDEX($B$20:$B$49,MATCH(0,COUNTIF(Z$19:$Z40,$D$20:$D$700),0))</f>
        <v>#N/A</v>
      </c>
      <c r="AC41" s="131">
        <f t="shared" si="3"/>
        <v>0</v>
      </c>
    </row>
    <row r="42" spans="2:29" x14ac:dyDescent="0.2">
      <c r="B42" s="112"/>
      <c r="C42" s="112"/>
      <c r="D42" s="135"/>
      <c r="F42" s="110"/>
      <c r="G42" s="109"/>
      <c r="H42" s="109"/>
      <c r="U42" s="131" t="e">
        <f t="array" ref="U42">INDEX($C$20:$C$700,MATCH(0,COUNTIF($U$19:U41,$C$20:$C$700),0))</f>
        <v>#N/A</v>
      </c>
      <c r="V42" s="131">
        <f t="shared" si="0"/>
        <v>0</v>
      </c>
      <c r="W42" s="131" t="e">
        <f t="array" ref="W42">INDEX($B$20:$B$49,MATCH(0,COUNTIF($U$19:U41,$C$20:$C$700),0))</f>
        <v>#N/A</v>
      </c>
      <c r="X42" s="131">
        <f t="shared" si="1"/>
        <v>0</v>
      </c>
      <c r="Z42" s="131" t="e">
        <f t="array" ref="Z42">INDEX($D$20:$D$700,MATCH(0,COUNTIF(Z$19:$Z41,$D$20:$D$700),0))</f>
        <v>#N/A</v>
      </c>
      <c r="AA42" s="131">
        <f t="shared" si="2"/>
        <v>0</v>
      </c>
      <c r="AB42" s="131" t="e">
        <f t="array" ref="AB42">INDEX($B$20:$B$49,MATCH(0,COUNTIF(Z$19:$Z41,$D$20:$D$700),0))</f>
        <v>#N/A</v>
      </c>
      <c r="AC42" s="131">
        <f t="shared" si="3"/>
        <v>0</v>
      </c>
    </row>
    <row r="43" spans="2:29" x14ac:dyDescent="0.2">
      <c r="B43" s="112"/>
      <c r="C43" s="112"/>
      <c r="D43" s="135"/>
      <c r="F43" s="110"/>
      <c r="G43" s="109"/>
      <c r="H43" s="109"/>
      <c r="U43" s="131" t="e">
        <f t="array" ref="U43">INDEX($C$20:$C$700,MATCH(0,COUNTIF($U$19:U42,$C$20:$C$700),0))</f>
        <v>#N/A</v>
      </c>
      <c r="V43" s="131">
        <f t="shared" si="0"/>
        <v>0</v>
      </c>
      <c r="W43" s="131" t="e">
        <f t="array" ref="W43">INDEX($B$20:$B$49,MATCH(0,COUNTIF($U$19:U42,$C$20:$C$700),0))</f>
        <v>#N/A</v>
      </c>
      <c r="X43" s="131">
        <f t="shared" si="1"/>
        <v>0</v>
      </c>
      <c r="Z43" s="131" t="e">
        <f t="array" ref="Z43">INDEX($D$20:$D$700,MATCH(0,COUNTIF(Z$19:$Z42,$D$20:$D$700),0))</f>
        <v>#N/A</v>
      </c>
      <c r="AA43" s="131">
        <f t="shared" si="2"/>
        <v>0</v>
      </c>
      <c r="AB43" s="131" t="e">
        <f t="array" ref="AB43">INDEX($B$20:$B$49,MATCH(0,COUNTIF(Z$19:$Z42,$D$20:$D$700),0))</f>
        <v>#N/A</v>
      </c>
      <c r="AC43" s="131">
        <f t="shared" si="3"/>
        <v>0</v>
      </c>
    </row>
    <row r="44" spans="2:29" x14ac:dyDescent="0.2">
      <c r="B44" s="112"/>
      <c r="C44" s="112"/>
      <c r="D44" s="135"/>
      <c r="F44" s="110"/>
      <c r="G44" s="109"/>
      <c r="H44" s="109"/>
      <c r="U44" s="131" t="e">
        <f t="array" ref="U44">INDEX($C$20:$C$700,MATCH(0,COUNTIF($U$19:U43,$C$20:$C$700),0))</f>
        <v>#N/A</v>
      </c>
      <c r="V44" s="131">
        <f t="shared" si="0"/>
        <v>0</v>
      </c>
      <c r="W44" s="131" t="e">
        <f t="array" ref="W44">INDEX($B$20:$B$49,MATCH(0,COUNTIF($U$19:U43,$C$20:$C$700),0))</f>
        <v>#N/A</v>
      </c>
      <c r="X44" s="131">
        <f t="shared" si="1"/>
        <v>0</v>
      </c>
      <c r="Z44" s="131" t="e">
        <f t="array" ref="Z44">INDEX($D$20:$D$700,MATCH(0,COUNTIF(Z$19:$Z43,$D$20:$D$700),0))</f>
        <v>#N/A</v>
      </c>
      <c r="AA44" s="131">
        <f t="shared" si="2"/>
        <v>0</v>
      </c>
      <c r="AB44" s="131" t="e">
        <f t="array" ref="AB44">INDEX($B$20:$B$49,MATCH(0,COUNTIF(Z$19:$Z43,$D$20:$D$700),0))</f>
        <v>#N/A</v>
      </c>
      <c r="AC44" s="131">
        <f t="shared" si="3"/>
        <v>0</v>
      </c>
    </row>
    <row r="45" spans="2:29" x14ac:dyDescent="0.2">
      <c r="B45" s="112"/>
      <c r="C45" s="112"/>
      <c r="D45" s="135"/>
      <c r="F45" s="110"/>
      <c r="G45" s="109"/>
      <c r="H45" s="109"/>
      <c r="U45" s="131" t="e">
        <f t="array" ref="U45">INDEX($C$20:$C$700,MATCH(0,COUNTIF($U$19:U44,$C$20:$C$700),0))</f>
        <v>#N/A</v>
      </c>
      <c r="V45" s="131">
        <f t="shared" si="0"/>
        <v>0</v>
      </c>
      <c r="W45" s="131" t="e">
        <f t="array" ref="W45">INDEX($B$20:$B$49,MATCH(0,COUNTIF($U$19:U44,$C$20:$C$700),0))</f>
        <v>#N/A</v>
      </c>
      <c r="X45" s="131">
        <f t="shared" si="1"/>
        <v>0</v>
      </c>
      <c r="Z45" s="131" t="e">
        <f t="array" ref="Z45">INDEX($D$20:$D$700,MATCH(0,COUNTIF(Z$19:$Z44,$D$20:$D$700),0))</f>
        <v>#N/A</v>
      </c>
      <c r="AA45" s="131">
        <f t="shared" si="2"/>
        <v>0</v>
      </c>
      <c r="AB45" s="131" t="e">
        <f t="array" ref="AB45">INDEX($B$20:$B$49,MATCH(0,COUNTIF(Z$19:$Z44,$D$20:$D$700),0))</f>
        <v>#N/A</v>
      </c>
      <c r="AC45" s="131">
        <f t="shared" si="3"/>
        <v>0</v>
      </c>
    </row>
    <row r="46" spans="2:29" x14ac:dyDescent="0.2">
      <c r="B46" s="112"/>
      <c r="C46" s="112"/>
      <c r="D46" s="135"/>
      <c r="F46" s="110"/>
      <c r="G46" s="109"/>
      <c r="H46" s="109"/>
      <c r="U46" s="131" t="e">
        <f t="array" ref="U46">INDEX($C$20:$C$700,MATCH(0,COUNTIF($U$19:U45,$C$20:$C$700),0))</f>
        <v>#N/A</v>
      </c>
      <c r="V46" s="131">
        <f t="shared" si="0"/>
        <v>0</v>
      </c>
      <c r="W46" s="131" t="e">
        <f t="array" ref="W46">INDEX($B$20:$B$49,MATCH(0,COUNTIF($U$19:U45,$C$20:$C$700),0))</f>
        <v>#N/A</v>
      </c>
      <c r="X46" s="131">
        <f t="shared" si="1"/>
        <v>0</v>
      </c>
      <c r="Z46" s="131" t="e">
        <f t="array" ref="Z46">INDEX($D$20:$D$700,MATCH(0,COUNTIF(Z$19:$Z45,$D$20:$D$700),0))</f>
        <v>#N/A</v>
      </c>
      <c r="AA46" s="131">
        <f t="shared" si="2"/>
        <v>0</v>
      </c>
      <c r="AB46" s="131" t="e">
        <f t="array" ref="AB46">INDEX($B$20:$B$49,MATCH(0,COUNTIF(Z$19:$Z45,$D$20:$D$700),0))</f>
        <v>#N/A</v>
      </c>
      <c r="AC46" s="131">
        <f t="shared" si="3"/>
        <v>0</v>
      </c>
    </row>
    <row r="47" spans="2:29" x14ac:dyDescent="0.2">
      <c r="B47" s="112"/>
      <c r="C47" s="112"/>
      <c r="D47" s="135"/>
      <c r="F47" s="110"/>
      <c r="G47" s="109"/>
      <c r="H47" s="109"/>
      <c r="U47" s="131" t="e">
        <f t="array" ref="U47">INDEX($C$20:$C$700,MATCH(0,COUNTIF($U$19:U46,$C$20:$C$700),0))</f>
        <v>#N/A</v>
      </c>
      <c r="V47" s="131">
        <f t="shared" si="0"/>
        <v>0</v>
      </c>
      <c r="W47" s="131" t="e">
        <f t="array" ref="W47">INDEX($B$20:$B$49,MATCH(0,COUNTIF($U$19:U46,$C$20:$C$700),0))</f>
        <v>#N/A</v>
      </c>
      <c r="X47" s="131">
        <f t="shared" si="1"/>
        <v>0</v>
      </c>
      <c r="Z47" s="131" t="e">
        <f t="array" ref="Z47">INDEX($D$20:$D$700,MATCH(0,COUNTIF(Z$19:$Z46,$D$20:$D$700),0))</f>
        <v>#N/A</v>
      </c>
      <c r="AA47" s="131">
        <f t="shared" si="2"/>
        <v>0</v>
      </c>
      <c r="AB47" s="131" t="e">
        <f t="array" ref="AB47">INDEX($B$20:$B$49,MATCH(0,COUNTIF(Z$19:$Z46,$D$20:$D$700),0))</f>
        <v>#N/A</v>
      </c>
      <c r="AC47" s="131">
        <f t="shared" si="3"/>
        <v>0</v>
      </c>
    </row>
    <row r="48" spans="2:29" x14ac:dyDescent="0.2">
      <c r="B48" s="112"/>
      <c r="C48" s="112"/>
      <c r="D48" s="135"/>
      <c r="F48" s="110"/>
      <c r="G48" s="109"/>
      <c r="H48" s="109"/>
      <c r="U48" s="131" t="e">
        <f t="array" ref="U48">INDEX($C$20:$C$700,MATCH(0,COUNTIF($U$19:U47,$C$20:$C$700),0))</f>
        <v>#N/A</v>
      </c>
      <c r="V48" s="131">
        <f t="shared" si="0"/>
        <v>0</v>
      </c>
      <c r="W48" s="131" t="e">
        <f t="array" ref="W48">INDEX($B$20:$B$49,MATCH(0,COUNTIF($U$19:U47,$C$20:$C$700),0))</f>
        <v>#N/A</v>
      </c>
      <c r="X48" s="131">
        <f t="shared" si="1"/>
        <v>0</v>
      </c>
      <c r="Z48" s="131" t="e">
        <f t="array" ref="Z48">INDEX($D$20:$D$700,MATCH(0,COUNTIF(Z$19:$Z47,$D$20:$D$700),0))</f>
        <v>#N/A</v>
      </c>
      <c r="AA48" s="131">
        <f t="shared" si="2"/>
        <v>0</v>
      </c>
      <c r="AB48" s="131" t="e">
        <f t="array" ref="AB48">INDEX($B$20:$B$49,MATCH(0,COUNTIF(Z$19:$Z47,$D$20:$D$700),0))</f>
        <v>#N/A</v>
      </c>
      <c r="AC48" s="131">
        <f t="shared" si="3"/>
        <v>0</v>
      </c>
    </row>
    <row r="49" spans="2:29" x14ac:dyDescent="0.2">
      <c r="B49" s="112"/>
      <c r="C49" s="112"/>
      <c r="D49" s="135"/>
      <c r="F49" s="110"/>
      <c r="G49" s="109"/>
      <c r="H49" s="109"/>
      <c r="U49" s="131" t="e">
        <f t="array" ref="U49">INDEX($C$20:$C$700,MATCH(0,COUNTIF($U$19:U48,$C$20:$C$700),0))</f>
        <v>#N/A</v>
      </c>
      <c r="V49" s="131">
        <f t="shared" si="0"/>
        <v>0</v>
      </c>
      <c r="W49" s="131" t="e">
        <f t="array" ref="W49">INDEX($B$20:$B$49,MATCH(0,COUNTIF($U$19:U48,$C$20:$C$700),0))</f>
        <v>#N/A</v>
      </c>
      <c r="X49" s="131">
        <f t="shared" si="1"/>
        <v>0</v>
      </c>
      <c r="Z49" s="131" t="e">
        <f t="array" ref="Z49">INDEX($D$20:$D$700,MATCH(0,COUNTIF(Z$19:$Z48,$D$20:$D$700),0))</f>
        <v>#N/A</v>
      </c>
      <c r="AA49" s="131">
        <f t="shared" si="2"/>
        <v>0</v>
      </c>
      <c r="AB49" s="131" t="e">
        <f t="array" ref="AB49">INDEX($B$20:$B$49,MATCH(0,COUNTIF(Z$19:$Z48,$D$20:$D$700),0))</f>
        <v>#N/A</v>
      </c>
      <c r="AC49" s="131">
        <f t="shared" si="3"/>
        <v>0</v>
      </c>
    </row>
    <row r="50" spans="2:29" x14ac:dyDescent="0.2">
      <c r="B50" s="114"/>
      <c r="C50" s="114"/>
      <c r="D50" s="135"/>
      <c r="F50" s="110"/>
      <c r="G50" s="109"/>
      <c r="H50" s="109"/>
      <c r="U50" s="131" t="e">
        <f t="array" ref="U50">INDEX($C$20:$C$700,MATCH(0,COUNTIF($U$19:U49,$C$20:$C$700),0))</f>
        <v>#N/A</v>
      </c>
      <c r="V50" s="131">
        <f t="shared" si="0"/>
        <v>0</v>
      </c>
      <c r="W50" s="131" t="e">
        <f t="array" ref="W50">INDEX($B$20:$B$49,MATCH(0,COUNTIF($U$19:U49,$C$20:$C$700),0))</f>
        <v>#N/A</v>
      </c>
      <c r="X50" s="131">
        <f t="shared" si="1"/>
        <v>0</v>
      </c>
      <c r="Z50" s="131" t="e">
        <f t="array" ref="Z50">INDEX($D$20:$D$700,MATCH(0,COUNTIF(Z$19:$Z49,$D$20:$D$700),0))</f>
        <v>#N/A</v>
      </c>
      <c r="AA50" s="131">
        <f t="shared" si="2"/>
        <v>0</v>
      </c>
      <c r="AB50" s="131" t="e">
        <f t="array" ref="AB50">INDEX($B$20:$B$49,MATCH(0,COUNTIF(Z$19:$Z49,$D$20:$D$700),0))</f>
        <v>#N/A</v>
      </c>
      <c r="AC50" s="131">
        <f t="shared" si="3"/>
        <v>0</v>
      </c>
    </row>
    <row r="51" spans="2:29" x14ac:dyDescent="0.2">
      <c r="B51" s="114"/>
      <c r="C51" s="114"/>
      <c r="D51" s="135"/>
      <c r="F51" s="110"/>
      <c r="G51" s="109"/>
      <c r="H51" s="109"/>
      <c r="U51" s="131" t="e">
        <f t="array" ref="U51">INDEX($C$20:$C$700,MATCH(0,COUNTIF($U$19:U50,$C$20:$C$700),0))</f>
        <v>#N/A</v>
      </c>
      <c r="V51" s="131">
        <f t="shared" si="0"/>
        <v>0</v>
      </c>
      <c r="W51" s="131" t="e">
        <f t="array" ref="W51">INDEX($B$20:$B$49,MATCH(0,COUNTIF($U$19:U50,$C$20:$C$700),0))</f>
        <v>#N/A</v>
      </c>
      <c r="X51" s="131">
        <f t="shared" si="1"/>
        <v>0</v>
      </c>
      <c r="Z51" s="131" t="e">
        <f t="array" ref="Z51">INDEX($D$20:$D$700,MATCH(0,COUNTIF(Z$19:$Z50,$D$20:$D$700),0))</f>
        <v>#N/A</v>
      </c>
      <c r="AA51" s="131">
        <f t="shared" si="2"/>
        <v>0</v>
      </c>
      <c r="AB51" s="131" t="e">
        <f t="array" ref="AB51">INDEX($B$20:$B$49,MATCH(0,COUNTIF(Z$19:$Z50,$D$20:$D$700),0))</f>
        <v>#N/A</v>
      </c>
      <c r="AC51" s="131">
        <f t="shared" si="3"/>
        <v>0</v>
      </c>
    </row>
    <row r="52" spans="2:29" x14ac:dyDescent="0.2">
      <c r="B52" s="114"/>
      <c r="C52" s="114"/>
      <c r="D52" s="113"/>
      <c r="F52" s="110"/>
      <c r="G52" s="109"/>
      <c r="H52" s="109"/>
      <c r="U52" s="131" t="e">
        <f t="array" ref="U52">INDEX($C$20:$C$700,MATCH(0,COUNTIF($U$19:U51,$C$20:$C$700),0))</f>
        <v>#N/A</v>
      </c>
      <c r="V52" s="131">
        <f t="shared" si="0"/>
        <v>0</v>
      </c>
      <c r="W52" s="131" t="e">
        <f t="array" ref="W52">INDEX($B$20:$B$49,MATCH(0,COUNTIF($U$19:U51,$C$20:$C$700),0))</f>
        <v>#N/A</v>
      </c>
      <c r="X52" s="131">
        <f t="shared" si="1"/>
        <v>0</v>
      </c>
      <c r="Z52" s="131" t="e">
        <f t="array" ref="Z52">INDEX($D$20:$D$700,MATCH(0,COUNTIF(Z$19:$Z51,$D$20:$D$700),0))</f>
        <v>#N/A</v>
      </c>
      <c r="AA52" s="131">
        <f t="shared" si="2"/>
        <v>0</v>
      </c>
      <c r="AB52" s="131" t="e">
        <f t="array" ref="AB52">INDEX($B$20:$B$49,MATCH(0,COUNTIF(Z$19:$Z51,$D$20:$D$700),0))</f>
        <v>#N/A</v>
      </c>
      <c r="AC52" s="131">
        <f t="shared" si="3"/>
        <v>0</v>
      </c>
    </row>
    <row r="53" spans="2:29" x14ac:dyDescent="0.2">
      <c r="B53" s="114"/>
      <c r="C53" s="114"/>
      <c r="D53" s="113"/>
      <c r="F53" s="110"/>
      <c r="G53" s="109"/>
      <c r="H53" s="109"/>
      <c r="U53" s="131" t="e">
        <f t="array" ref="U53">INDEX($C$20:$C$700,MATCH(0,COUNTIF($U$19:U52,$C$20:$C$700),0))</f>
        <v>#N/A</v>
      </c>
      <c r="V53" s="131">
        <f t="shared" si="0"/>
        <v>0</v>
      </c>
      <c r="W53" s="131" t="e">
        <f t="array" ref="W53">INDEX($B$20:$B$49,MATCH(0,COUNTIF($U$19:U52,$C$20:$C$700),0))</f>
        <v>#N/A</v>
      </c>
      <c r="X53" s="131">
        <f t="shared" si="1"/>
        <v>0</v>
      </c>
      <c r="Z53" s="131" t="e">
        <f t="array" ref="Z53">INDEX($D$20:$D$700,MATCH(0,COUNTIF(Z$19:$Z52,$D$20:$D$700),0))</f>
        <v>#N/A</v>
      </c>
      <c r="AA53" s="131">
        <f t="shared" si="2"/>
        <v>0</v>
      </c>
      <c r="AB53" s="131" t="e">
        <f t="array" ref="AB53">INDEX($B$20:$B$49,MATCH(0,COUNTIF(Z$19:$Z52,$D$20:$D$700),0))</f>
        <v>#N/A</v>
      </c>
      <c r="AC53" s="131">
        <f t="shared" si="3"/>
        <v>0</v>
      </c>
    </row>
    <row r="54" spans="2:29" x14ac:dyDescent="0.2">
      <c r="B54" s="114"/>
      <c r="C54" s="114"/>
      <c r="D54" s="113"/>
      <c r="F54" s="110"/>
      <c r="G54" s="109"/>
      <c r="H54" s="109"/>
      <c r="U54" s="131" t="e">
        <f t="array" ref="U54">INDEX($C$20:$C$700,MATCH(0,COUNTIF($U$19:U53,$C$20:$C$700),0))</f>
        <v>#N/A</v>
      </c>
      <c r="V54" s="131">
        <f t="shared" si="0"/>
        <v>0</v>
      </c>
      <c r="W54" s="131" t="e">
        <f t="array" ref="W54">INDEX($B$20:$B$49,MATCH(0,COUNTIF($U$19:U53,$C$20:$C$700),0))</f>
        <v>#N/A</v>
      </c>
      <c r="X54" s="131">
        <f t="shared" si="1"/>
        <v>0</v>
      </c>
      <c r="Z54" s="131" t="e">
        <f t="array" ref="Z54">INDEX($D$20:$D$700,MATCH(0,COUNTIF(Z$19:$Z53,$D$20:$D$700),0))</f>
        <v>#N/A</v>
      </c>
      <c r="AA54" s="131">
        <f t="shared" si="2"/>
        <v>0</v>
      </c>
      <c r="AB54" s="131" t="e">
        <f t="array" ref="AB54">INDEX($B$20:$B$49,MATCH(0,COUNTIF(Z$19:$Z53,$D$20:$D$700),0))</f>
        <v>#N/A</v>
      </c>
      <c r="AC54" s="131">
        <f t="shared" si="3"/>
        <v>0</v>
      </c>
    </row>
    <row r="55" spans="2:29" x14ac:dyDescent="0.2">
      <c r="B55" s="114"/>
      <c r="C55" s="114"/>
      <c r="D55" s="113"/>
      <c r="F55" s="110"/>
      <c r="G55" s="109"/>
      <c r="H55" s="109"/>
      <c r="U55" s="131" t="e">
        <f t="array" ref="U55">INDEX($C$20:$C$700,MATCH(0,COUNTIF($U$19:U54,$C$20:$C$700),0))</f>
        <v>#N/A</v>
      </c>
      <c r="V55" s="131">
        <f t="shared" si="0"/>
        <v>0</v>
      </c>
      <c r="W55" s="131" t="e">
        <f t="array" ref="W55">INDEX($B$20:$B$49,MATCH(0,COUNTIF($U$19:U54,$C$20:$C$700),0))</f>
        <v>#N/A</v>
      </c>
      <c r="X55" s="131">
        <f t="shared" si="1"/>
        <v>0</v>
      </c>
      <c r="Z55" s="131" t="e">
        <f t="array" ref="Z55">INDEX($D$20:$D$700,MATCH(0,COUNTIF(Z$19:$Z54,$D$20:$D$700),0))</f>
        <v>#N/A</v>
      </c>
      <c r="AA55" s="131">
        <f t="shared" si="2"/>
        <v>0</v>
      </c>
      <c r="AB55" s="131" t="e">
        <f t="array" ref="AB55">INDEX($B$20:$B$49,MATCH(0,COUNTIF(Z$19:$Z54,$D$20:$D$700),0))</f>
        <v>#N/A</v>
      </c>
      <c r="AC55" s="131">
        <f t="shared" si="3"/>
        <v>0</v>
      </c>
    </row>
    <row r="56" spans="2:29" x14ac:dyDescent="0.2">
      <c r="B56" s="114"/>
      <c r="C56" s="114"/>
      <c r="D56" s="113"/>
      <c r="F56" s="110"/>
      <c r="G56" s="109"/>
      <c r="H56" s="109"/>
      <c r="U56" s="131" t="e">
        <f t="array" ref="U56">INDEX($C$20:$C$700,MATCH(0,COUNTIF($U$19:U55,$C$20:$C$700),0))</f>
        <v>#N/A</v>
      </c>
      <c r="V56" s="131">
        <f t="shared" si="0"/>
        <v>0</v>
      </c>
      <c r="W56" s="131" t="e">
        <f t="array" ref="W56">INDEX($B$20:$B$49,MATCH(0,COUNTIF($U$19:U55,$C$20:$C$700),0))</f>
        <v>#N/A</v>
      </c>
      <c r="X56" s="131">
        <f t="shared" si="1"/>
        <v>0</v>
      </c>
      <c r="Z56" s="131" t="e">
        <f t="array" ref="Z56">INDEX($D$20:$D$700,MATCH(0,COUNTIF(Z$19:$Z55,$D$20:$D$700),0))</f>
        <v>#N/A</v>
      </c>
      <c r="AA56" s="131">
        <f t="shared" si="2"/>
        <v>0</v>
      </c>
      <c r="AB56" s="131" t="e">
        <f t="array" ref="AB56">INDEX($B$20:$B$49,MATCH(0,COUNTIF(Z$19:$Z55,$D$20:$D$700),0))</f>
        <v>#N/A</v>
      </c>
      <c r="AC56" s="131">
        <f t="shared" si="3"/>
        <v>0</v>
      </c>
    </row>
    <row r="57" spans="2:29" x14ac:dyDescent="0.2">
      <c r="B57" s="114"/>
      <c r="C57" s="114"/>
      <c r="D57" s="113"/>
      <c r="F57" s="110"/>
      <c r="G57" s="109"/>
      <c r="H57" s="109"/>
      <c r="U57" s="131" t="e">
        <f t="array" ref="U57">INDEX($C$20:$C$700,MATCH(0,COUNTIF($U$19:U56,$C$20:$C$700),0))</f>
        <v>#N/A</v>
      </c>
      <c r="V57" s="131">
        <f t="shared" si="0"/>
        <v>0</v>
      </c>
      <c r="W57" s="131" t="e">
        <f t="array" ref="W57">INDEX($B$20:$B$49,MATCH(0,COUNTIF($U$19:U56,$C$20:$C$700),0))</f>
        <v>#N/A</v>
      </c>
      <c r="X57" s="131">
        <f t="shared" si="1"/>
        <v>0</v>
      </c>
      <c r="Z57" s="131" t="e">
        <f t="array" ref="Z57">INDEX($D$20:$D$700,MATCH(0,COUNTIF(Z$19:$Z56,$D$20:$D$700),0))</f>
        <v>#N/A</v>
      </c>
      <c r="AA57" s="131">
        <f t="shared" si="2"/>
        <v>0</v>
      </c>
      <c r="AB57" s="131" t="e">
        <f t="array" ref="AB57">INDEX($B$20:$B$49,MATCH(0,COUNTIF(Z$19:$Z56,$D$20:$D$700),0))</f>
        <v>#N/A</v>
      </c>
      <c r="AC57" s="131">
        <f t="shared" si="3"/>
        <v>0</v>
      </c>
    </row>
    <row r="58" spans="2:29" x14ac:dyDescent="0.2">
      <c r="B58" s="114"/>
      <c r="C58" s="114"/>
      <c r="D58" s="113"/>
      <c r="F58" s="110"/>
      <c r="G58" s="109"/>
      <c r="H58" s="109"/>
      <c r="U58" s="131" t="e">
        <f t="array" ref="U58">INDEX($C$20:$C$700,MATCH(0,COUNTIF($U$19:U57,$C$20:$C$700),0))</f>
        <v>#N/A</v>
      </c>
      <c r="V58" s="131">
        <f t="shared" si="0"/>
        <v>0</v>
      </c>
      <c r="W58" s="131" t="e">
        <f t="array" ref="W58">INDEX($B$20:$B$49,MATCH(0,COUNTIF($U$19:U57,$C$20:$C$700),0))</f>
        <v>#N/A</v>
      </c>
      <c r="X58" s="131">
        <f t="shared" si="1"/>
        <v>0</v>
      </c>
      <c r="Z58" s="131" t="e">
        <f t="array" ref="Z58">INDEX($D$20:$D$700,MATCH(0,COUNTIF(Z$19:$Z57,$D$20:$D$700),0))</f>
        <v>#N/A</v>
      </c>
      <c r="AA58" s="131">
        <f t="shared" si="2"/>
        <v>0</v>
      </c>
      <c r="AB58" s="131" t="e">
        <f t="array" ref="AB58">INDEX($B$20:$B$49,MATCH(0,COUNTIF(Z$19:$Z57,$D$20:$D$700),0))</f>
        <v>#N/A</v>
      </c>
      <c r="AC58" s="131">
        <f t="shared" si="3"/>
        <v>0</v>
      </c>
    </row>
    <row r="59" spans="2:29" x14ac:dyDescent="0.2">
      <c r="B59" s="114"/>
      <c r="C59" s="114"/>
      <c r="D59" s="113"/>
      <c r="F59" s="110"/>
      <c r="G59" s="109"/>
      <c r="H59" s="109"/>
      <c r="U59" s="131" t="e">
        <f t="array" ref="U59">INDEX($C$20:$C$700,MATCH(0,COUNTIF($U$19:U58,$C$20:$C$700),0))</f>
        <v>#N/A</v>
      </c>
      <c r="V59" s="131">
        <f t="shared" si="0"/>
        <v>0</v>
      </c>
      <c r="W59" s="131" t="e">
        <f t="array" ref="W59">INDEX($B$20:$B$49,MATCH(0,COUNTIF($U$19:U58,$C$20:$C$700),0))</f>
        <v>#N/A</v>
      </c>
      <c r="X59" s="131">
        <f t="shared" si="1"/>
        <v>0</v>
      </c>
      <c r="Z59" s="131" t="e">
        <f t="array" ref="Z59">INDEX($D$20:$D$700,MATCH(0,COUNTIF(Z$19:$Z58,$D$20:$D$700),0))</f>
        <v>#N/A</v>
      </c>
      <c r="AA59" s="131">
        <f t="shared" si="2"/>
        <v>0</v>
      </c>
      <c r="AB59" s="131" t="e">
        <f t="array" ref="AB59">INDEX($B$20:$B$49,MATCH(0,COUNTIF(Z$19:$Z58,$D$20:$D$700),0))</f>
        <v>#N/A</v>
      </c>
      <c r="AC59" s="131">
        <f t="shared" si="3"/>
        <v>0</v>
      </c>
    </row>
    <row r="60" spans="2:29" x14ac:dyDescent="0.2">
      <c r="B60" s="114"/>
      <c r="C60" s="114"/>
      <c r="D60" s="113"/>
      <c r="F60" s="110"/>
      <c r="G60" s="109"/>
      <c r="H60" s="109"/>
      <c r="U60" s="131" t="e">
        <f t="array" ref="U60">INDEX($C$20:$C$700,MATCH(0,COUNTIF($U$19:U59,$C$20:$C$700),0))</f>
        <v>#N/A</v>
      </c>
      <c r="V60" s="131">
        <f t="shared" si="0"/>
        <v>0</v>
      </c>
      <c r="W60" s="131" t="e">
        <f t="array" ref="W60">INDEX($B$20:$B$49,MATCH(0,COUNTIF($U$19:U59,$C$20:$C$700),0))</f>
        <v>#N/A</v>
      </c>
      <c r="X60" s="131">
        <f t="shared" si="1"/>
        <v>0</v>
      </c>
      <c r="Z60" s="131" t="e">
        <f t="array" ref="Z60">INDEX($D$20:$D$700,MATCH(0,COUNTIF(Z$19:$Z59,$D$20:$D$700),0))</f>
        <v>#N/A</v>
      </c>
      <c r="AA60" s="131">
        <f t="shared" si="2"/>
        <v>0</v>
      </c>
      <c r="AB60" s="131" t="e">
        <f t="array" ref="AB60">INDEX($B$20:$B$49,MATCH(0,COUNTIF(Z$19:$Z59,$D$20:$D$700),0))</f>
        <v>#N/A</v>
      </c>
      <c r="AC60" s="131">
        <f t="shared" si="3"/>
        <v>0</v>
      </c>
    </row>
    <row r="61" spans="2:29" x14ac:dyDescent="0.2">
      <c r="B61" s="114"/>
      <c r="C61" s="114"/>
      <c r="D61" s="113"/>
      <c r="F61" s="110"/>
      <c r="G61" s="109"/>
      <c r="H61" s="109"/>
      <c r="U61" s="131" t="e">
        <f t="array" ref="U61">INDEX($C$20:$C$700,MATCH(0,COUNTIF($U$19:U60,$C$20:$C$700),0))</f>
        <v>#N/A</v>
      </c>
      <c r="V61" s="131">
        <f t="shared" si="0"/>
        <v>0</v>
      </c>
      <c r="W61" s="131" t="e">
        <f t="array" ref="W61">INDEX($B$20:$B$49,MATCH(0,COUNTIF($U$19:U60,$C$20:$C$700),0))</f>
        <v>#N/A</v>
      </c>
      <c r="X61" s="131">
        <f t="shared" si="1"/>
        <v>0</v>
      </c>
      <c r="Z61" s="131" t="e">
        <f t="array" ref="Z61">INDEX($D$20:$D$700,MATCH(0,COUNTIF(Z$19:$Z60,$D$20:$D$700),0))</f>
        <v>#N/A</v>
      </c>
      <c r="AA61" s="131">
        <f t="shared" si="2"/>
        <v>0</v>
      </c>
      <c r="AB61" s="131" t="e">
        <f t="array" ref="AB61">INDEX($B$20:$B$49,MATCH(0,COUNTIF(Z$19:$Z60,$D$20:$D$700),0))</f>
        <v>#N/A</v>
      </c>
      <c r="AC61" s="131">
        <f t="shared" si="3"/>
        <v>0</v>
      </c>
    </row>
    <row r="62" spans="2:29" x14ac:dyDescent="0.2">
      <c r="B62" s="114"/>
      <c r="C62" s="114"/>
      <c r="D62" s="113"/>
      <c r="F62" s="110"/>
      <c r="G62" s="109"/>
      <c r="H62" s="109"/>
      <c r="U62" s="131" t="e">
        <f t="array" ref="U62">INDEX($C$20:$C$700,MATCH(0,COUNTIF($U$19:U61,$C$20:$C$700),0))</f>
        <v>#N/A</v>
      </c>
      <c r="V62" s="131">
        <f t="shared" si="0"/>
        <v>0</v>
      </c>
      <c r="W62" s="131" t="e">
        <f t="array" ref="W62">INDEX($B$20:$B$49,MATCH(0,COUNTIF($U$19:U61,$C$20:$C$700),0))</f>
        <v>#N/A</v>
      </c>
      <c r="X62" s="131">
        <f t="shared" si="1"/>
        <v>0</v>
      </c>
      <c r="Z62" s="131" t="e">
        <f t="array" ref="Z62">INDEX($D$20:$D$700,MATCH(0,COUNTIF(Z$19:$Z61,$D$20:$D$700),0))</f>
        <v>#N/A</v>
      </c>
      <c r="AA62" s="131">
        <f t="shared" si="2"/>
        <v>0</v>
      </c>
      <c r="AB62" s="131" t="e">
        <f t="array" ref="AB62">INDEX($B$20:$B$49,MATCH(0,COUNTIF(Z$19:$Z61,$D$20:$D$700),0))</f>
        <v>#N/A</v>
      </c>
      <c r="AC62" s="131">
        <f t="shared" si="3"/>
        <v>0</v>
      </c>
    </row>
    <row r="63" spans="2:29" x14ac:dyDescent="0.2">
      <c r="B63" s="114"/>
      <c r="C63" s="114"/>
      <c r="D63" s="113"/>
      <c r="F63" s="110"/>
      <c r="G63" s="109"/>
      <c r="H63" s="109"/>
      <c r="U63" s="131" t="e">
        <f t="array" ref="U63">INDEX($C$20:$C$700,MATCH(0,COUNTIF($U$19:U62,$C$20:$C$700),0))</f>
        <v>#N/A</v>
      </c>
      <c r="V63" s="131">
        <f t="shared" si="0"/>
        <v>0</v>
      </c>
      <c r="W63" s="131" t="e">
        <f t="array" ref="W63">INDEX($B$20:$B$49,MATCH(0,COUNTIF($U$19:U62,$C$20:$C$700),0))</f>
        <v>#N/A</v>
      </c>
      <c r="X63" s="131">
        <f t="shared" si="1"/>
        <v>0</v>
      </c>
      <c r="Z63" s="131" t="e">
        <f t="array" ref="Z63">INDEX($D$20:$D$700,MATCH(0,COUNTIF(Z$19:$Z62,$D$20:$D$700),0))</f>
        <v>#N/A</v>
      </c>
      <c r="AA63" s="131">
        <f t="shared" si="2"/>
        <v>0</v>
      </c>
      <c r="AB63" s="131" t="e">
        <f t="array" ref="AB63">INDEX($B$20:$B$49,MATCH(0,COUNTIF(Z$19:$Z62,$D$20:$D$700),0))</f>
        <v>#N/A</v>
      </c>
      <c r="AC63" s="131">
        <f t="shared" si="3"/>
        <v>0</v>
      </c>
    </row>
    <row r="64" spans="2:29" x14ac:dyDescent="0.2">
      <c r="B64" s="114"/>
      <c r="C64" s="114"/>
      <c r="D64" s="113"/>
      <c r="F64" s="110"/>
      <c r="G64" s="109"/>
      <c r="H64" s="109"/>
      <c r="U64" s="131" t="e">
        <f t="array" ref="U64">INDEX($C$20:$C$700,MATCH(0,COUNTIF($U$19:U63,$C$20:$C$700),0))</f>
        <v>#N/A</v>
      </c>
      <c r="V64" s="131">
        <f t="shared" si="0"/>
        <v>0</v>
      </c>
      <c r="W64" s="131" t="e">
        <f t="array" ref="W64">INDEX($B$20:$B$49,MATCH(0,COUNTIF($U$19:U63,$C$20:$C$700),0))</f>
        <v>#N/A</v>
      </c>
      <c r="X64" s="131">
        <f t="shared" si="1"/>
        <v>0</v>
      </c>
      <c r="Z64" s="131" t="e">
        <f t="array" ref="Z64">INDEX($D$20:$D$700,MATCH(0,COUNTIF(Z$19:$Z63,$D$20:$D$700),0))</f>
        <v>#N/A</v>
      </c>
      <c r="AA64" s="131">
        <f t="shared" si="2"/>
        <v>0</v>
      </c>
      <c r="AB64" s="131" t="e">
        <f t="array" ref="AB64">INDEX($B$20:$B$49,MATCH(0,COUNTIF(Z$19:$Z63,$D$20:$D$700),0))</f>
        <v>#N/A</v>
      </c>
      <c r="AC64" s="131">
        <f t="shared" si="3"/>
        <v>0</v>
      </c>
    </row>
    <row r="65" spans="2:29" x14ac:dyDescent="0.2">
      <c r="B65" s="114"/>
      <c r="C65" s="114"/>
      <c r="D65" s="113"/>
      <c r="F65" s="110"/>
      <c r="G65" s="109"/>
      <c r="H65" s="109"/>
      <c r="U65" s="131" t="e">
        <f t="array" ref="U65">INDEX($C$20:$C$700,MATCH(0,COUNTIF($U$19:U64,$C$20:$C$700),0))</f>
        <v>#N/A</v>
      </c>
      <c r="V65" s="131">
        <f t="shared" si="0"/>
        <v>0</v>
      </c>
      <c r="W65" s="131" t="e">
        <f t="array" ref="W65">INDEX($B$20:$B$49,MATCH(0,COUNTIF($U$19:U64,$C$20:$C$700),0))</f>
        <v>#N/A</v>
      </c>
      <c r="X65" s="131">
        <f t="shared" si="1"/>
        <v>0</v>
      </c>
      <c r="Z65" s="131" t="e">
        <f t="array" ref="Z65">INDEX($D$20:$D$700,MATCH(0,COUNTIF(Z$19:$Z64,$D$20:$D$700),0))</f>
        <v>#N/A</v>
      </c>
      <c r="AA65" s="131">
        <f t="shared" si="2"/>
        <v>0</v>
      </c>
      <c r="AB65" s="131" t="e">
        <f t="array" ref="AB65">INDEX($B$20:$B$49,MATCH(0,COUNTIF(Z$19:$Z64,$D$20:$D$700),0))</f>
        <v>#N/A</v>
      </c>
      <c r="AC65" s="131">
        <f t="shared" si="3"/>
        <v>0</v>
      </c>
    </row>
    <row r="66" spans="2:29" x14ac:dyDescent="0.2">
      <c r="B66" s="114"/>
      <c r="C66" s="114"/>
      <c r="D66" s="113"/>
      <c r="F66" s="110"/>
      <c r="G66" s="109"/>
      <c r="H66" s="109"/>
      <c r="U66" s="131" t="e">
        <f t="array" ref="U66">INDEX($C$20:$C$700,MATCH(0,COUNTIF($U$19:U65,$C$20:$C$700),0))</f>
        <v>#N/A</v>
      </c>
      <c r="V66" s="131">
        <f t="shared" si="0"/>
        <v>0</v>
      </c>
      <c r="W66" s="131" t="e">
        <f t="array" ref="W66">INDEX($B$20:$B$49,MATCH(0,COUNTIF($U$19:U65,$C$20:$C$700),0))</f>
        <v>#N/A</v>
      </c>
      <c r="X66" s="131">
        <f t="shared" si="1"/>
        <v>0</v>
      </c>
      <c r="Z66" s="131" t="e">
        <f t="array" ref="Z66">INDEX($D$20:$D$700,MATCH(0,COUNTIF(Z$19:$Z65,$D$20:$D$700),0))</f>
        <v>#N/A</v>
      </c>
      <c r="AA66" s="131">
        <f t="shared" si="2"/>
        <v>0</v>
      </c>
      <c r="AB66" s="131" t="e">
        <f t="array" ref="AB66">INDEX($B$20:$B$49,MATCH(0,COUNTIF(Z$19:$Z65,$D$20:$D$700),0))</f>
        <v>#N/A</v>
      </c>
      <c r="AC66" s="131">
        <f t="shared" si="3"/>
        <v>0</v>
      </c>
    </row>
    <row r="67" spans="2:29" x14ac:dyDescent="0.2">
      <c r="B67" s="114"/>
      <c r="C67" s="114"/>
      <c r="D67" s="113"/>
      <c r="F67" s="110"/>
      <c r="G67" s="109"/>
      <c r="H67" s="109"/>
      <c r="U67" s="131" t="e">
        <f t="array" ref="U67">INDEX($C$20:$C$700,MATCH(0,COUNTIF($U$19:U66,$C$20:$C$700),0))</f>
        <v>#N/A</v>
      </c>
      <c r="V67" s="131">
        <f t="shared" si="0"/>
        <v>0</v>
      </c>
      <c r="W67" s="131" t="e">
        <f t="array" ref="W67">INDEX($B$20:$B$49,MATCH(0,COUNTIF($U$19:U66,$C$20:$C$700),0))</f>
        <v>#N/A</v>
      </c>
      <c r="X67" s="131">
        <f t="shared" si="1"/>
        <v>0</v>
      </c>
      <c r="Z67" s="131" t="e">
        <f t="array" ref="Z67">INDEX($D$20:$D$700,MATCH(0,COUNTIF(Z$19:$Z66,$D$20:$D$700),0))</f>
        <v>#N/A</v>
      </c>
      <c r="AA67" s="131">
        <f t="shared" si="2"/>
        <v>0</v>
      </c>
      <c r="AB67" s="131" t="e">
        <f t="array" ref="AB67">INDEX($B$20:$B$49,MATCH(0,COUNTIF(Z$19:$Z66,$D$20:$D$700),0))</f>
        <v>#N/A</v>
      </c>
      <c r="AC67" s="131">
        <f t="shared" si="3"/>
        <v>0</v>
      </c>
    </row>
    <row r="68" spans="2:29" x14ac:dyDescent="0.2">
      <c r="B68" s="114"/>
      <c r="C68" s="114"/>
      <c r="D68" s="113"/>
      <c r="F68" s="110"/>
      <c r="G68" s="109"/>
      <c r="H68" s="109"/>
      <c r="U68" s="131" t="e">
        <f t="array" ref="U68">INDEX($C$20:$C$700,MATCH(0,COUNTIF($U$19:U67,$C$20:$C$700),0))</f>
        <v>#N/A</v>
      </c>
      <c r="V68" s="131">
        <f t="shared" si="0"/>
        <v>0</v>
      </c>
      <c r="W68" s="131" t="e">
        <f t="array" ref="W68">INDEX($B$20:$B$49,MATCH(0,COUNTIF($U$19:U67,$C$20:$C$700),0))</f>
        <v>#N/A</v>
      </c>
      <c r="X68" s="131">
        <f t="shared" si="1"/>
        <v>0</v>
      </c>
      <c r="Z68" s="131" t="e">
        <f t="array" ref="Z68">INDEX($D$20:$D$700,MATCH(0,COUNTIF(Z$19:$Z67,$D$20:$D$700),0))</f>
        <v>#N/A</v>
      </c>
      <c r="AA68" s="131">
        <f t="shared" si="2"/>
        <v>0</v>
      </c>
      <c r="AB68" s="131" t="e">
        <f t="array" ref="AB68">INDEX($B$20:$B$49,MATCH(0,COUNTIF(Z$19:$Z67,$D$20:$D$700),0))</f>
        <v>#N/A</v>
      </c>
      <c r="AC68" s="131">
        <f t="shared" si="3"/>
        <v>0</v>
      </c>
    </row>
    <row r="69" spans="2:29" x14ac:dyDescent="0.2">
      <c r="B69" s="114"/>
      <c r="C69" s="114"/>
      <c r="D69" s="113"/>
      <c r="F69" s="110"/>
      <c r="G69" s="109"/>
      <c r="H69" s="109"/>
      <c r="U69" s="131" t="e">
        <f t="array" ref="U69">INDEX($C$20:$C$700,MATCH(0,COUNTIF($U$19:U68,$C$20:$C$700),0))</f>
        <v>#N/A</v>
      </c>
      <c r="V69" s="131">
        <f t="shared" si="0"/>
        <v>0</v>
      </c>
      <c r="W69" s="131" t="e">
        <f t="array" ref="W69">INDEX($B$20:$B$49,MATCH(0,COUNTIF($U$19:U68,$C$20:$C$700),0))</f>
        <v>#N/A</v>
      </c>
      <c r="X69" s="131">
        <f t="shared" si="1"/>
        <v>0</v>
      </c>
      <c r="Z69" s="131" t="e">
        <f t="array" ref="Z69">INDEX($D$20:$D$700,MATCH(0,COUNTIF(Z$19:$Z68,$D$20:$D$700),0))</f>
        <v>#N/A</v>
      </c>
      <c r="AA69" s="131">
        <f t="shared" si="2"/>
        <v>0</v>
      </c>
      <c r="AB69" s="131" t="e">
        <f t="array" ref="AB69">INDEX($B$20:$B$49,MATCH(0,COUNTIF(Z$19:$Z68,$D$20:$D$700),0))</f>
        <v>#N/A</v>
      </c>
      <c r="AC69" s="131">
        <f t="shared" si="3"/>
        <v>0</v>
      </c>
    </row>
    <row r="70" spans="2:29" x14ac:dyDescent="0.2">
      <c r="B70" s="114"/>
      <c r="C70" s="114"/>
      <c r="D70" s="113"/>
      <c r="F70" s="110"/>
      <c r="G70" s="109"/>
      <c r="H70" s="109"/>
      <c r="U70" s="131" t="e">
        <f t="array" ref="U70">INDEX($C$20:$C$700,MATCH(0,COUNTIF($U$19:U69,$C$20:$C$700),0))</f>
        <v>#N/A</v>
      </c>
      <c r="V70" s="131">
        <f t="shared" si="0"/>
        <v>0</v>
      </c>
      <c r="W70" s="131" t="e">
        <f t="array" ref="W70">INDEX($B$20:$B$49,MATCH(0,COUNTIF($U$19:U69,$C$20:$C$700),0))</f>
        <v>#N/A</v>
      </c>
      <c r="X70" s="131">
        <f t="shared" si="1"/>
        <v>0</v>
      </c>
      <c r="Z70" s="131" t="e">
        <f t="array" ref="Z70">INDEX($D$20:$D$700,MATCH(0,COUNTIF(Z$19:$Z69,$D$20:$D$700),0))</f>
        <v>#N/A</v>
      </c>
      <c r="AA70" s="131">
        <f t="shared" si="2"/>
        <v>0</v>
      </c>
      <c r="AB70" s="131" t="e">
        <f t="array" ref="AB70">INDEX($B$20:$B$49,MATCH(0,COUNTIF(Z$19:$Z69,$D$20:$D$700),0))</f>
        <v>#N/A</v>
      </c>
      <c r="AC70" s="131">
        <f t="shared" si="3"/>
        <v>0</v>
      </c>
    </row>
    <row r="71" spans="2:29" x14ac:dyDescent="0.2">
      <c r="B71" s="114"/>
      <c r="C71" s="114"/>
      <c r="D71" s="113"/>
      <c r="F71" s="110"/>
      <c r="G71" s="109"/>
      <c r="H71" s="109"/>
      <c r="U71" s="131" t="e">
        <f t="array" ref="U71">INDEX($C$20:$C$700,MATCH(0,COUNTIF($U$19:U70,$C$20:$C$700),0))</f>
        <v>#N/A</v>
      </c>
      <c r="V71" s="131">
        <f t="shared" si="0"/>
        <v>0</v>
      </c>
      <c r="W71" s="131" t="e">
        <f t="array" ref="W71">INDEX($B$20:$B$49,MATCH(0,COUNTIF($U$19:U70,$C$20:$C$700),0))</f>
        <v>#N/A</v>
      </c>
      <c r="X71" s="131">
        <f t="shared" si="1"/>
        <v>0</v>
      </c>
      <c r="Z71" s="131" t="e">
        <f t="array" ref="Z71">INDEX($D$20:$D$700,MATCH(0,COUNTIF(Z$19:$Z70,$D$20:$D$700),0))</f>
        <v>#N/A</v>
      </c>
      <c r="AA71" s="131">
        <f t="shared" si="2"/>
        <v>0</v>
      </c>
      <c r="AB71" s="131" t="e">
        <f t="array" ref="AB71">INDEX($B$20:$B$49,MATCH(0,COUNTIF(Z$19:$Z70,$D$20:$D$700),0))</f>
        <v>#N/A</v>
      </c>
      <c r="AC71" s="131">
        <f t="shared" si="3"/>
        <v>0</v>
      </c>
    </row>
    <row r="72" spans="2:29" x14ac:dyDescent="0.2">
      <c r="B72" s="114"/>
      <c r="C72" s="114"/>
      <c r="D72" s="113"/>
      <c r="F72" s="110"/>
      <c r="G72" s="109"/>
      <c r="H72" s="109"/>
      <c r="U72" s="131" t="e">
        <f t="array" ref="U72">INDEX($C$20:$C$700,MATCH(0,COUNTIF($U$19:U71,$C$20:$C$700),0))</f>
        <v>#N/A</v>
      </c>
      <c r="V72" s="131">
        <f t="shared" si="0"/>
        <v>0</v>
      </c>
      <c r="W72" s="131" t="e">
        <f t="array" ref="W72">INDEX($B$20:$B$49,MATCH(0,COUNTIF($U$19:U71,$C$20:$C$700),0))</f>
        <v>#N/A</v>
      </c>
      <c r="X72" s="131">
        <f t="shared" si="1"/>
        <v>0</v>
      </c>
      <c r="Z72" s="131" t="e">
        <f t="array" ref="Z72">INDEX($D$20:$D$700,MATCH(0,COUNTIF(Z$19:$Z71,$D$20:$D$700),0))</f>
        <v>#N/A</v>
      </c>
      <c r="AA72" s="131">
        <f t="shared" si="2"/>
        <v>0</v>
      </c>
      <c r="AB72" s="131" t="e">
        <f t="array" ref="AB72">INDEX($B$20:$B$49,MATCH(0,COUNTIF(Z$19:$Z71,$D$20:$D$700),0))</f>
        <v>#N/A</v>
      </c>
      <c r="AC72" s="131">
        <f t="shared" si="3"/>
        <v>0</v>
      </c>
    </row>
    <row r="73" spans="2:29" x14ac:dyDescent="0.2">
      <c r="B73" s="114"/>
      <c r="C73" s="114"/>
      <c r="D73" s="113"/>
      <c r="F73" s="110"/>
      <c r="G73" s="109"/>
      <c r="H73" s="109"/>
      <c r="U73" s="131" t="e">
        <f t="array" ref="U73">INDEX($C$20:$C$700,MATCH(0,COUNTIF($U$19:U72,$C$20:$C$700),0))</f>
        <v>#N/A</v>
      </c>
      <c r="V73" s="131">
        <f t="shared" si="0"/>
        <v>0</v>
      </c>
      <c r="W73" s="131" t="e">
        <f t="array" ref="W73">INDEX($B$20:$B$49,MATCH(0,COUNTIF($U$19:U72,$C$20:$C$700),0))</f>
        <v>#N/A</v>
      </c>
      <c r="X73" s="131">
        <f t="shared" si="1"/>
        <v>0</v>
      </c>
      <c r="Z73" s="131" t="e">
        <f t="array" ref="Z73">INDEX($D$20:$D$700,MATCH(0,COUNTIF(Z$19:$Z72,$D$20:$D$700),0))</f>
        <v>#N/A</v>
      </c>
      <c r="AA73" s="131">
        <f t="shared" si="2"/>
        <v>0</v>
      </c>
      <c r="AB73" s="131" t="e">
        <f t="array" ref="AB73">INDEX($B$20:$B$49,MATCH(0,COUNTIF(Z$19:$Z72,$D$20:$D$700),0))</f>
        <v>#N/A</v>
      </c>
      <c r="AC73" s="131">
        <f t="shared" si="3"/>
        <v>0</v>
      </c>
    </row>
    <row r="74" spans="2:29" x14ac:dyDescent="0.2">
      <c r="B74" s="114"/>
      <c r="C74" s="114"/>
      <c r="D74" s="113"/>
      <c r="F74" s="110"/>
      <c r="G74" s="109"/>
      <c r="H74" s="109"/>
      <c r="U74" s="131" t="e">
        <f t="array" ref="U74">INDEX($C$20:$C$700,MATCH(0,COUNTIF($U$19:U73,$C$20:$C$700),0))</f>
        <v>#N/A</v>
      </c>
      <c r="V74" s="131">
        <f t="shared" si="0"/>
        <v>0</v>
      </c>
      <c r="W74" s="131" t="e">
        <f t="array" ref="W74">INDEX($B$20:$B$49,MATCH(0,COUNTIF($U$19:U73,$C$20:$C$700),0))</f>
        <v>#N/A</v>
      </c>
      <c r="X74" s="131">
        <f t="shared" si="1"/>
        <v>0</v>
      </c>
      <c r="Z74" s="131" t="e">
        <f t="array" ref="Z74">INDEX($D$20:$D$700,MATCH(0,COUNTIF(Z$19:$Z73,$D$20:$D$700),0))</f>
        <v>#N/A</v>
      </c>
      <c r="AA74" s="131">
        <f t="shared" si="2"/>
        <v>0</v>
      </c>
      <c r="AB74" s="131" t="e">
        <f t="array" ref="AB74">INDEX($B$20:$B$49,MATCH(0,COUNTIF(Z$19:$Z73,$D$20:$D$700),0))</f>
        <v>#N/A</v>
      </c>
      <c r="AC74" s="131">
        <f t="shared" si="3"/>
        <v>0</v>
      </c>
    </row>
    <row r="75" spans="2:29" x14ac:dyDescent="0.2">
      <c r="B75" s="114"/>
      <c r="C75" s="114"/>
      <c r="D75" s="113"/>
      <c r="F75" s="110"/>
      <c r="G75" s="109"/>
      <c r="H75" s="109"/>
      <c r="U75" s="131" t="e">
        <f t="array" ref="U75">INDEX($C$20:$C$700,MATCH(0,COUNTIF($U$19:U74,$C$20:$C$700),0))</f>
        <v>#N/A</v>
      </c>
      <c r="V75" s="131">
        <f t="shared" si="0"/>
        <v>0</v>
      </c>
      <c r="W75" s="131" t="e">
        <f t="array" ref="W75">INDEX($B$20:$B$49,MATCH(0,COUNTIF($U$19:U74,$C$20:$C$700),0))</f>
        <v>#N/A</v>
      </c>
      <c r="X75" s="131">
        <f t="shared" si="1"/>
        <v>0</v>
      </c>
      <c r="Z75" s="131" t="e">
        <f t="array" ref="Z75">INDEX($D$20:$D$700,MATCH(0,COUNTIF(Z$19:$Z74,$D$20:$D$700),0))</f>
        <v>#N/A</v>
      </c>
      <c r="AA75" s="131">
        <f t="shared" si="2"/>
        <v>0</v>
      </c>
      <c r="AB75" s="131" t="e">
        <f t="array" ref="AB75">INDEX($B$20:$B$49,MATCH(0,COUNTIF(Z$19:$Z74,$D$20:$D$700),0))</f>
        <v>#N/A</v>
      </c>
      <c r="AC75" s="131">
        <f t="shared" si="3"/>
        <v>0</v>
      </c>
    </row>
    <row r="76" spans="2:29" x14ac:dyDescent="0.2">
      <c r="B76" s="114"/>
      <c r="C76" s="114"/>
      <c r="D76" s="113"/>
      <c r="F76" s="110"/>
      <c r="G76" s="109"/>
      <c r="H76" s="109"/>
      <c r="U76" s="131" t="e">
        <f t="array" ref="U76">INDEX($C$20:$C$700,MATCH(0,COUNTIF($U$19:U75,$C$20:$C$700),0))</f>
        <v>#N/A</v>
      </c>
      <c r="V76" s="131">
        <f t="shared" si="0"/>
        <v>0</v>
      </c>
      <c r="W76" s="131" t="e">
        <f t="array" ref="W76">INDEX($B$20:$B$49,MATCH(0,COUNTIF($U$19:U75,$C$20:$C$700),0))</f>
        <v>#N/A</v>
      </c>
      <c r="X76" s="131">
        <f t="shared" si="1"/>
        <v>0</v>
      </c>
      <c r="Z76" s="131" t="e">
        <f t="array" ref="Z76">INDEX($D$20:$D$700,MATCH(0,COUNTIF(Z$19:$Z75,$D$20:$D$700),0))</f>
        <v>#N/A</v>
      </c>
      <c r="AA76" s="131">
        <f t="shared" si="2"/>
        <v>0</v>
      </c>
      <c r="AB76" s="131" t="e">
        <f t="array" ref="AB76">INDEX($B$20:$B$49,MATCH(0,COUNTIF(Z$19:$Z75,$D$20:$D$700),0))</f>
        <v>#N/A</v>
      </c>
      <c r="AC76" s="131">
        <f t="shared" si="3"/>
        <v>0</v>
      </c>
    </row>
    <row r="77" spans="2:29" x14ac:dyDescent="0.2">
      <c r="B77" s="114"/>
      <c r="C77" s="114"/>
      <c r="D77" s="113"/>
      <c r="F77" s="110"/>
      <c r="G77" s="109"/>
      <c r="H77" s="109"/>
      <c r="U77" s="131" t="e">
        <f t="array" ref="U77">INDEX($C$20:$C$700,MATCH(0,COUNTIF($U$19:U76,$C$20:$C$700),0))</f>
        <v>#N/A</v>
      </c>
      <c r="V77" s="131">
        <f t="shared" si="0"/>
        <v>0</v>
      </c>
      <c r="W77" s="131" t="e">
        <f t="array" ref="W77">INDEX($B$20:$B$49,MATCH(0,COUNTIF($U$19:U76,$C$20:$C$700),0))</f>
        <v>#N/A</v>
      </c>
      <c r="X77" s="131">
        <f t="shared" si="1"/>
        <v>0</v>
      </c>
      <c r="Z77" s="131" t="e">
        <f t="array" ref="Z77">INDEX($D$20:$D$700,MATCH(0,COUNTIF(Z$19:$Z76,$D$20:$D$700),0))</f>
        <v>#N/A</v>
      </c>
      <c r="AA77" s="131">
        <f t="shared" si="2"/>
        <v>0</v>
      </c>
      <c r="AB77" s="131" t="e">
        <f t="array" ref="AB77">INDEX($B$20:$B$49,MATCH(0,COUNTIF(Z$19:$Z76,$D$20:$D$700),0))</f>
        <v>#N/A</v>
      </c>
      <c r="AC77" s="131">
        <f t="shared" si="3"/>
        <v>0</v>
      </c>
    </row>
    <row r="78" spans="2:29" x14ac:dyDescent="0.2">
      <c r="B78" s="114"/>
      <c r="C78" s="114"/>
      <c r="D78" s="113"/>
      <c r="F78" s="110"/>
      <c r="G78" s="109"/>
      <c r="H78" s="109"/>
      <c r="U78" s="131" t="e">
        <f t="array" ref="U78">INDEX($C$20:$C$700,MATCH(0,COUNTIF($U$19:U77,$C$20:$C$700),0))</f>
        <v>#N/A</v>
      </c>
      <c r="V78" s="131">
        <f t="shared" si="0"/>
        <v>0</v>
      </c>
      <c r="W78" s="131" t="e">
        <f t="array" ref="W78">INDEX($B$20:$B$49,MATCH(0,COUNTIF($U$19:U77,$C$20:$C$700),0))</f>
        <v>#N/A</v>
      </c>
      <c r="X78" s="131">
        <f t="shared" si="1"/>
        <v>0</v>
      </c>
      <c r="Z78" s="131" t="e">
        <f t="array" ref="Z78">INDEX($D$20:$D$700,MATCH(0,COUNTIF(Z$19:$Z77,$D$20:$D$700),0))</f>
        <v>#N/A</v>
      </c>
      <c r="AA78" s="131">
        <f t="shared" si="2"/>
        <v>0</v>
      </c>
      <c r="AB78" s="131" t="e">
        <f t="array" ref="AB78">INDEX($B$20:$B$49,MATCH(0,COUNTIF(Z$19:$Z77,$D$20:$D$700),0))</f>
        <v>#N/A</v>
      </c>
      <c r="AC78" s="131">
        <f t="shared" si="3"/>
        <v>0</v>
      </c>
    </row>
    <row r="79" spans="2:29" x14ac:dyDescent="0.2">
      <c r="B79" s="114"/>
      <c r="C79" s="114"/>
      <c r="D79" s="113"/>
      <c r="F79" s="110"/>
      <c r="G79" s="109"/>
      <c r="H79" s="109"/>
      <c r="U79" s="131" t="e">
        <f t="array" ref="U79">INDEX($C$20:$C$700,MATCH(0,COUNTIF($U$19:U78,$C$20:$C$700),0))</f>
        <v>#N/A</v>
      </c>
      <c r="V79" s="131">
        <f t="shared" si="0"/>
        <v>0</v>
      </c>
      <c r="W79" s="131" t="e">
        <f t="array" ref="W79">INDEX($B$20:$B$49,MATCH(0,COUNTIF($U$19:U78,$C$20:$C$700),0))</f>
        <v>#N/A</v>
      </c>
      <c r="X79" s="131">
        <f t="shared" si="1"/>
        <v>0</v>
      </c>
      <c r="Z79" s="131" t="e">
        <f t="array" ref="Z79">INDEX($D$20:$D$700,MATCH(0,COUNTIF(Z$19:$Z78,$D$20:$D$700),0))</f>
        <v>#N/A</v>
      </c>
      <c r="AA79" s="131">
        <f t="shared" si="2"/>
        <v>0</v>
      </c>
      <c r="AB79" s="131" t="e">
        <f t="array" ref="AB79">INDEX($B$20:$B$49,MATCH(0,COUNTIF(Z$19:$Z78,$D$20:$D$700),0))</f>
        <v>#N/A</v>
      </c>
      <c r="AC79" s="131">
        <f t="shared" si="3"/>
        <v>0</v>
      </c>
    </row>
    <row r="80" spans="2:29" x14ac:dyDescent="0.2">
      <c r="B80" s="114"/>
      <c r="C80" s="114"/>
      <c r="D80" s="113"/>
      <c r="F80" s="110"/>
      <c r="G80" s="109"/>
      <c r="H80" s="109"/>
      <c r="U80" s="131" t="e">
        <f t="array" ref="U80">INDEX($C$20:$C$700,MATCH(0,COUNTIF($U$19:U79,$C$20:$C$700),0))</f>
        <v>#N/A</v>
      </c>
      <c r="V80" s="131">
        <f t="shared" si="0"/>
        <v>0</v>
      </c>
      <c r="W80" s="131" t="e">
        <f t="array" ref="W80">INDEX($B$20:$B$49,MATCH(0,COUNTIF($U$19:U79,$C$20:$C$700),0))</f>
        <v>#N/A</v>
      </c>
      <c r="X80" s="131">
        <f t="shared" si="1"/>
        <v>0</v>
      </c>
      <c r="Z80" s="131" t="e">
        <f t="array" ref="Z80">INDEX($D$20:$D$700,MATCH(0,COUNTIF(Z$19:$Z79,$D$20:$D$700),0))</f>
        <v>#N/A</v>
      </c>
      <c r="AA80" s="131">
        <f t="shared" si="2"/>
        <v>0</v>
      </c>
      <c r="AB80" s="131" t="e">
        <f t="array" ref="AB80">INDEX($B$20:$B$49,MATCH(0,COUNTIF(Z$19:$Z79,$D$20:$D$700),0))</f>
        <v>#N/A</v>
      </c>
      <c r="AC80" s="131">
        <f t="shared" si="3"/>
        <v>0</v>
      </c>
    </row>
    <row r="81" spans="2:29" x14ac:dyDescent="0.2">
      <c r="B81" s="114"/>
      <c r="C81" s="114"/>
      <c r="D81" s="113"/>
      <c r="F81" s="110"/>
      <c r="G81" s="109"/>
      <c r="H81" s="109"/>
      <c r="U81" s="131" t="e">
        <f t="array" ref="U81">INDEX($C$20:$C$700,MATCH(0,COUNTIF($U$19:U80,$C$20:$C$700),0))</f>
        <v>#N/A</v>
      </c>
      <c r="V81" s="131">
        <f t="shared" si="0"/>
        <v>0</v>
      </c>
      <c r="W81" s="131" t="e">
        <f t="array" ref="W81">INDEX($B$20:$B$49,MATCH(0,COUNTIF($U$19:U80,$C$20:$C$700),0))</f>
        <v>#N/A</v>
      </c>
      <c r="X81" s="131">
        <f t="shared" si="1"/>
        <v>0</v>
      </c>
      <c r="Z81" s="131" t="e">
        <f t="array" ref="Z81">INDEX($D$20:$D$700,MATCH(0,COUNTIF(Z$19:$Z80,$D$20:$D$700),0))</f>
        <v>#N/A</v>
      </c>
      <c r="AA81" s="131">
        <f t="shared" si="2"/>
        <v>0</v>
      </c>
      <c r="AB81" s="131" t="e">
        <f t="array" ref="AB81">INDEX($B$20:$B$49,MATCH(0,COUNTIF(Z$19:$Z80,$D$20:$D$700),0))</f>
        <v>#N/A</v>
      </c>
      <c r="AC81" s="131">
        <f t="shared" si="3"/>
        <v>0</v>
      </c>
    </row>
    <row r="82" spans="2:29" x14ac:dyDescent="0.2">
      <c r="B82" s="114"/>
      <c r="C82" s="114"/>
      <c r="D82" s="113"/>
      <c r="F82" s="110"/>
      <c r="G82" s="109"/>
      <c r="H82" s="109"/>
      <c r="U82" s="131" t="e">
        <f t="array" ref="U82">INDEX($C$20:$C$700,MATCH(0,COUNTIF($U$19:U81,$C$20:$C$700),0))</f>
        <v>#N/A</v>
      </c>
      <c r="V82" s="131">
        <f t="shared" si="0"/>
        <v>0</v>
      </c>
      <c r="W82" s="131" t="e">
        <f t="array" ref="W82">INDEX($B$20:$B$49,MATCH(0,COUNTIF($U$19:U81,$C$20:$C$700),0))</f>
        <v>#N/A</v>
      </c>
      <c r="X82" s="131">
        <f t="shared" si="1"/>
        <v>0</v>
      </c>
      <c r="Z82" s="131" t="e">
        <f t="array" ref="Z82">INDEX($D$20:$D$700,MATCH(0,COUNTIF(Z$19:$Z81,$D$20:$D$700),0))</f>
        <v>#N/A</v>
      </c>
      <c r="AA82" s="131">
        <f t="shared" si="2"/>
        <v>0</v>
      </c>
      <c r="AB82" s="131" t="e">
        <f t="array" ref="AB82">INDEX($B$20:$B$49,MATCH(0,COUNTIF(Z$19:$Z81,$D$20:$D$700),0))</f>
        <v>#N/A</v>
      </c>
      <c r="AC82" s="131">
        <f t="shared" si="3"/>
        <v>0</v>
      </c>
    </row>
    <row r="83" spans="2:29" x14ac:dyDescent="0.2">
      <c r="B83" s="114"/>
      <c r="C83" s="114"/>
      <c r="D83" s="113"/>
      <c r="F83" s="110"/>
      <c r="G83" s="109"/>
      <c r="H83" s="109"/>
      <c r="U83" s="131" t="e">
        <f t="array" ref="U83">INDEX($C$20:$C$700,MATCH(0,COUNTIF($U$19:U82,$C$20:$C$700),0))</f>
        <v>#N/A</v>
      </c>
      <c r="V83" s="131">
        <f t="shared" si="0"/>
        <v>0</v>
      </c>
      <c r="W83" s="131" t="e">
        <f t="array" ref="W83">INDEX($B$20:$B$49,MATCH(0,COUNTIF($U$19:U82,$C$20:$C$700),0))</f>
        <v>#N/A</v>
      </c>
      <c r="X83" s="131">
        <f t="shared" si="1"/>
        <v>0</v>
      </c>
      <c r="Z83" s="131" t="e">
        <f t="array" ref="Z83">INDEX($D$20:$D$700,MATCH(0,COUNTIF(Z$19:$Z82,$D$20:$D$700),0))</f>
        <v>#N/A</v>
      </c>
      <c r="AA83" s="131">
        <f t="shared" si="2"/>
        <v>0</v>
      </c>
      <c r="AB83" s="131" t="e">
        <f t="array" ref="AB83">INDEX($B$20:$B$49,MATCH(0,COUNTIF(Z$19:$Z82,$D$20:$D$700),0))</f>
        <v>#N/A</v>
      </c>
      <c r="AC83" s="131">
        <f t="shared" si="3"/>
        <v>0</v>
      </c>
    </row>
    <row r="84" spans="2:29" x14ac:dyDescent="0.2">
      <c r="B84" s="114"/>
      <c r="C84" s="114"/>
      <c r="D84" s="113"/>
      <c r="F84" s="110"/>
      <c r="G84" s="109"/>
      <c r="H84" s="109"/>
      <c r="U84" s="131" t="e">
        <f t="array" ref="U84">INDEX($C$20:$C$700,MATCH(0,COUNTIF($U$19:U83,$C$20:$C$700),0))</f>
        <v>#N/A</v>
      </c>
      <c r="V84" s="131">
        <f t="shared" ref="V84:V147" si="4">COUNTIF($C$20:$C$700,U84)</f>
        <v>0</v>
      </c>
      <c r="W84" s="131" t="e">
        <f t="array" ref="W84">INDEX($B$20:$B$49,MATCH(0,COUNTIF($U$19:U83,$C$20:$C$700),0))</f>
        <v>#N/A</v>
      </c>
      <c r="X84" s="131">
        <f t="shared" ref="X84:X147" si="5">SUMIFS($B$20:$B$700,$C$20:$C$700,U84)</f>
        <v>0</v>
      </c>
      <c r="Z84" s="131" t="e">
        <f t="array" ref="Z84">INDEX($D$20:$D$700,MATCH(0,COUNTIF(Z$19:$Z83,$D$20:$D$700),0))</f>
        <v>#N/A</v>
      </c>
      <c r="AA84" s="131">
        <f t="shared" ref="AA84:AA147" si="6">COUNTIF($D$20:$D$700,Z84)</f>
        <v>0</v>
      </c>
      <c r="AB84" s="131" t="e">
        <f t="array" ref="AB84">INDEX($B$20:$B$49,MATCH(0,COUNTIF(Z$19:$Z83,$D$20:$D$700),0))</f>
        <v>#N/A</v>
      </c>
      <c r="AC84" s="131">
        <f t="shared" ref="AC84:AC147" si="7">SUMIFS($B$20:$B$700,$D$20:$D$700,Z84)</f>
        <v>0</v>
      </c>
    </row>
    <row r="85" spans="2:29" x14ac:dyDescent="0.2">
      <c r="B85" s="114"/>
      <c r="C85" s="114"/>
      <c r="D85" s="113"/>
      <c r="F85" s="110"/>
      <c r="G85" s="109"/>
      <c r="H85" s="109"/>
      <c r="U85" s="131" t="e">
        <f t="array" ref="U85">INDEX($C$20:$C$700,MATCH(0,COUNTIF($U$19:U84,$C$20:$C$700),0))</f>
        <v>#N/A</v>
      </c>
      <c r="V85" s="131">
        <f t="shared" si="4"/>
        <v>0</v>
      </c>
      <c r="W85" s="131" t="e">
        <f t="array" ref="W85">INDEX($B$20:$B$49,MATCH(0,COUNTIF($U$19:U84,$C$20:$C$700),0))</f>
        <v>#N/A</v>
      </c>
      <c r="X85" s="131">
        <f t="shared" si="5"/>
        <v>0</v>
      </c>
      <c r="Z85" s="131" t="e">
        <f t="array" ref="Z85">INDEX($D$20:$D$700,MATCH(0,COUNTIF(Z$19:$Z84,$D$20:$D$700),0))</f>
        <v>#N/A</v>
      </c>
      <c r="AA85" s="131">
        <f t="shared" si="6"/>
        <v>0</v>
      </c>
      <c r="AB85" s="131" t="e">
        <f t="array" ref="AB85">INDEX($B$20:$B$49,MATCH(0,COUNTIF(Z$19:$Z84,$D$20:$D$700),0))</f>
        <v>#N/A</v>
      </c>
      <c r="AC85" s="131">
        <f t="shared" si="7"/>
        <v>0</v>
      </c>
    </row>
    <row r="86" spans="2:29" x14ac:dyDescent="0.2">
      <c r="B86" s="114"/>
      <c r="C86" s="114"/>
      <c r="D86" s="113"/>
      <c r="F86" s="110"/>
      <c r="G86" s="109"/>
      <c r="H86" s="109"/>
      <c r="U86" s="131" t="e">
        <f t="array" ref="U86">INDEX($C$20:$C$700,MATCH(0,COUNTIF($U$19:U85,$C$20:$C$700),0))</f>
        <v>#N/A</v>
      </c>
      <c r="V86" s="131">
        <f t="shared" si="4"/>
        <v>0</v>
      </c>
      <c r="W86" s="131" t="e">
        <f t="array" ref="W86">INDEX($B$20:$B$49,MATCH(0,COUNTIF($U$19:U85,$C$20:$C$700),0))</f>
        <v>#N/A</v>
      </c>
      <c r="X86" s="131">
        <f t="shared" si="5"/>
        <v>0</v>
      </c>
      <c r="Z86" s="131" t="e">
        <f t="array" ref="Z86">INDEX($D$20:$D$700,MATCH(0,COUNTIF(Z$19:$Z85,$D$20:$D$700),0))</f>
        <v>#N/A</v>
      </c>
      <c r="AA86" s="131">
        <f t="shared" si="6"/>
        <v>0</v>
      </c>
      <c r="AB86" s="131" t="e">
        <f t="array" ref="AB86">INDEX($B$20:$B$49,MATCH(0,COUNTIF(Z$19:$Z85,$D$20:$D$700),0))</f>
        <v>#N/A</v>
      </c>
      <c r="AC86" s="131">
        <f t="shared" si="7"/>
        <v>0</v>
      </c>
    </row>
    <row r="87" spans="2:29" x14ac:dyDescent="0.2">
      <c r="B87" s="114"/>
      <c r="C87" s="114"/>
      <c r="D87" s="113"/>
      <c r="F87" s="110"/>
      <c r="G87" s="109"/>
      <c r="H87" s="109"/>
      <c r="U87" s="131" t="e">
        <f t="array" ref="U87">INDEX($C$20:$C$700,MATCH(0,COUNTIF($U$19:U86,$C$20:$C$700),0))</f>
        <v>#N/A</v>
      </c>
      <c r="V87" s="131">
        <f t="shared" si="4"/>
        <v>0</v>
      </c>
      <c r="W87" s="131" t="e">
        <f t="array" ref="W87">INDEX($B$20:$B$49,MATCH(0,COUNTIF($U$19:U86,$C$20:$C$700),0))</f>
        <v>#N/A</v>
      </c>
      <c r="X87" s="131">
        <f t="shared" si="5"/>
        <v>0</v>
      </c>
      <c r="Z87" s="131" t="e">
        <f t="array" ref="Z87">INDEX($D$20:$D$700,MATCH(0,COUNTIF(Z$19:$Z86,$D$20:$D$700),0))</f>
        <v>#N/A</v>
      </c>
      <c r="AA87" s="131">
        <f t="shared" si="6"/>
        <v>0</v>
      </c>
      <c r="AB87" s="131" t="e">
        <f t="array" ref="AB87">INDEX($B$20:$B$49,MATCH(0,COUNTIF(Z$19:$Z86,$D$20:$D$700),0))</f>
        <v>#N/A</v>
      </c>
      <c r="AC87" s="131">
        <f t="shared" si="7"/>
        <v>0</v>
      </c>
    </row>
    <row r="88" spans="2:29" x14ac:dyDescent="0.2">
      <c r="B88" s="114"/>
      <c r="C88" s="114"/>
      <c r="D88" s="113"/>
      <c r="F88" s="110"/>
      <c r="G88" s="109"/>
      <c r="H88" s="109"/>
      <c r="U88" s="131" t="e">
        <f t="array" ref="U88">INDEX($C$20:$C$700,MATCH(0,COUNTIF($U$19:U87,$C$20:$C$700),0))</f>
        <v>#N/A</v>
      </c>
      <c r="V88" s="131">
        <f t="shared" si="4"/>
        <v>0</v>
      </c>
      <c r="W88" s="131" t="e">
        <f t="array" ref="W88">INDEX($B$20:$B$49,MATCH(0,COUNTIF($U$19:U87,$C$20:$C$700),0))</f>
        <v>#N/A</v>
      </c>
      <c r="X88" s="131">
        <f t="shared" si="5"/>
        <v>0</v>
      </c>
      <c r="Z88" s="131" t="e">
        <f t="array" ref="Z88">INDEX($D$20:$D$700,MATCH(0,COUNTIF(Z$19:$Z87,$D$20:$D$700),0))</f>
        <v>#N/A</v>
      </c>
      <c r="AA88" s="131">
        <f t="shared" si="6"/>
        <v>0</v>
      </c>
      <c r="AB88" s="131" t="e">
        <f t="array" ref="AB88">INDEX($B$20:$B$49,MATCH(0,COUNTIF(Z$19:$Z87,$D$20:$D$700),0))</f>
        <v>#N/A</v>
      </c>
      <c r="AC88" s="131">
        <f t="shared" si="7"/>
        <v>0</v>
      </c>
    </row>
    <row r="89" spans="2:29" x14ac:dyDescent="0.2">
      <c r="B89" s="114"/>
      <c r="C89" s="114"/>
      <c r="D89" s="113"/>
      <c r="F89" s="110"/>
      <c r="G89" s="109"/>
      <c r="H89" s="109"/>
      <c r="U89" s="131" t="e">
        <f t="array" ref="U89">INDEX($C$20:$C$700,MATCH(0,COUNTIF($U$19:U88,$C$20:$C$700),0))</f>
        <v>#N/A</v>
      </c>
      <c r="V89" s="131">
        <f t="shared" si="4"/>
        <v>0</v>
      </c>
      <c r="W89" s="131" t="e">
        <f t="array" ref="W89">INDEX($B$20:$B$49,MATCH(0,COUNTIF($U$19:U88,$C$20:$C$700),0))</f>
        <v>#N/A</v>
      </c>
      <c r="X89" s="131">
        <f t="shared" si="5"/>
        <v>0</v>
      </c>
      <c r="Z89" s="131" t="e">
        <f t="array" ref="Z89">INDEX($D$20:$D$700,MATCH(0,COUNTIF(Z$19:$Z88,$D$20:$D$700),0))</f>
        <v>#N/A</v>
      </c>
      <c r="AA89" s="131">
        <f t="shared" si="6"/>
        <v>0</v>
      </c>
      <c r="AB89" s="131" t="e">
        <f t="array" ref="AB89">INDEX($B$20:$B$49,MATCH(0,COUNTIF(Z$19:$Z88,$D$20:$D$700),0))</f>
        <v>#N/A</v>
      </c>
      <c r="AC89" s="131">
        <f t="shared" si="7"/>
        <v>0</v>
      </c>
    </row>
    <row r="90" spans="2:29" x14ac:dyDescent="0.2">
      <c r="B90" s="114"/>
      <c r="C90" s="114"/>
      <c r="D90" s="113"/>
      <c r="F90" s="110"/>
      <c r="G90" s="109"/>
      <c r="H90" s="109"/>
      <c r="U90" s="131" t="e">
        <f t="array" ref="U90">INDEX($C$20:$C$700,MATCH(0,COUNTIF($U$19:U89,$C$20:$C$700),0))</f>
        <v>#N/A</v>
      </c>
      <c r="V90" s="131">
        <f t="shared" si="4"/>
        <v>0</v>
      </c>
      <c r="W90" s="131" t="e">
        <f t="array" ref="W90">INDEX($B$20:$B$49,MATCH(0,COUNTIF($U$19:U89,$C$20:$C$700),0))</f>
        <v>#N/A</v>
      </c>
      <c r="X90" s="131">
        <f t="shared" si="5"/>
        <v>0</v>
      </c>
      <c r="Z90" s="131" t="e">
        <f t="array" ref="Z90">INDEX($D$20:$D$700,MATCH(0,COUNTIF(Z$19:$Z89,$D$20:$D$700),0))</f>
        <v>#N/A</v>
      </c>
      <c r="AA90" s="131">
        <f t="shared" si="6"/>
        <v>0</v>
      </c>
      <c r="AB90" s="131" t="e">
        <f t="array" ref="AB90">INDEX($B$20:$B$49,MATCH(0,COUNTIF(Z$19:$Z89,$D$20:$D$700),0))</f>
        <v>#N/A</v>
      </c>
      <c r="AC90" s="131">
        <f t="shared" si="7"/>
        <v>0</v>
      </c>
    </row>
    <row r="91" spans="2:29" x14ac:dyDescent="0.2">
      <c r="B91" s="114"/>
      <c r="C91" s="114"/>
      <c r="D91" s="113"/>
      <c r="F91" s="110"/>
      <c r="G91" s="109"/>
      <c r="H91" s="109"/>
      <c r="U91" s="131" t="e">
        <f t="array" ref="U91">INDEX($C$20:$C$700,MATCH(0,COUNTIF($U$19:U90,$C$20:$C$700),0))</f>
        <v>#N/A</v>
      </c>
      <c r="V91" s="131">
        <f t="shared" si="4"/>
        <v>0</v>
      </c>
      <c r="W91" s="131" t="e">
        <f t="array" ref="W91">INDEX($B$20:$B$49,MATCH(0,COUNTIF($U$19:U90,$C$20:$C$700),0))</f>
        <v>#N/A</v>
      </c>
      <c r="X91" s="131">
        <f t="shared" si="5"/>
        <v>0</v>
      </c>
      <c r="Z91" s="131" t="e">
        <f t="array" ref="Z91">INDEX($D$20:$D$700,MATCH(0,COUNTIF(Z$19:$Z90,$D$20:$D$700),0))</f>
        <v>#N/A</v>
      </c>
      <c r="AA91" s="131">
        <f t="shared" si="6"/>
        <v>0</v>
      </c>
      <c r="AB91" s="131" t="e">
        <f t="array" ref="AB91">INDEX($B$20:$B$49,MATCH(0,COUNTIF(Z$19:$Z90,$D$20:$D$700),0))</f>
        <v>#N/A</v>
      </c>
      <c r="AC91" s="131">
        <f t="shared" si="7"/>
        <v>0</v>
      </c>
    </row>
    <row r="92" spans="2:29" x14ac:dyDescent="0.2">
      <c r="B92" s="114"/>
      <c r="C92" s="114"/>
      <c r="D92" s="113"/>
      <c r="F92" s="110"/>
      <c r="G92" s="109"/>
      <c r="H92" s="109"/>
      <c r="U92" s="131" t="e">
        <f t="array" ref="U92">INDEX($C$20:$C$700,MATCH(0,COUNTIF($U$19:U91,$C$20:$C$700),0))</f>
        <v>#N/A</v>
      </c>
      <c r="V92" s="131">
        <f t="shared" si="4"/>
        <v>0</v>
      </c>
      <c r="W92" s="131" t="e">
        <f t="array" ref="W92">INDEX($B$20:$B$49,MATCH(0,COUNTIF($U$19:U91,$C$20:$C$700),0))</f>
        <v>#N/A</v>
      </c>
      <c r="X92" s="131">
        <f t="shared" si="5"/>
        <v>0</v>
      </c>
      <c r="Z92" s="131" t="e">
        <f t="array" ref="Z92">INDEX($D$20:$D$700,MATCH(0,COUNTIF(Z$19:$Z91,$D$20:$D$700),0))</f>
        <v>#N/A</v>
      </c>
      <c r="AA92" s="131">
        <f t="shared" si="6"/>
        <v>0</v>
      </c>
      <c r="AB92" s="131" t="e">
        <f t="array" ref="AB92">INDEX($B$20:$B$49,MATCH(0,COUNTIF(Z$19:$Z91,$D$20:$D$700),0))</f>
        <v>#N/A</v>
      </c>
      <c r="AC92" s="131">
        <f t="shared" si="7"/>
        <v>0</v>
      </c>
    </row>
    <row r="93" spans="2:29" x14ac:dyDescent="0.2">
      <c r="B93" s="114"/>
      <c r="C93" s="114"/>
      <c r="D93" s="113"/>
      <c r="F93" s="110"/>
      <c r="G93" s="109"/>
      <c r="H93" s="109"/>
      <c r="U93" s="131" t="e">
        <f t="array" ref="U93">INDEX($C$20:$C$700,MATCH(0,COUNTIF($U$19:U92,$C$20:$C$700),0))</f>
        <v>#N/A</v>
      </c>
      <c r="V93" s="131">
        <f t="shared" si="4"/>
        <v>0</v>
      </c>
      <c r="W93" s="131" t="e">
        <f t="array" ref="W93">INDEX($B$20:$B$49,MATCH(0,COUNTIF($U$19:U92,$C$20:$C$700),0))</f>
        <v>#N/A</v>
      </c>
      <c r="X93" s="131">
        <f t="shared" si="5"/>
        <v>0</v>
      </c>
      <c r="Z93" s="131" t="e">
        <f t="array" ref="Z93">INDEX($D$20:$D$700,MATCH(0,COUNTIF(Z$19:$Z92,$D$20:$D$700),0))</f>
        <v>#N/A</v>
      </c>
      <c r="AA93" s="131">
        <f t="shared" si="6"/>
        <v>0</v>
      </c>
      <c r="AB93" s="131" t="e">
        <f t="array" ref="AB93">INDEX($B$20:$B$49,MATCH(0,COUNTIF(Z$19:$Z92,$D$20:$D$700),0))</f>
        <v>#N/A</v>
      </c>
      <c r="AC93" s="131">
        <f t="shared" si="7"/>
        <v>0</v>
      </c>
    </row>
    <row r="94" spans="2:29" x14ac:dyDescent="0.2">
      <c r="B94" s="114"/>
      <c r="C94" s="114"/>
      <c r="D94" s="113"/>
      <c r="F94" s="110"/>
      <c r="G94" s="109"/>
      <c r="H94" s="109"/>
      <c r="U94" s="131" t="e">
        <f t="array" ref="U94">INDEX($C$20:$C$700,MATCH(0,COUNTIF($U$19:U93,$C$20:$C$700),0))</f>
        <v>#N/A</v>
      </c>
      <c r="V94" s="131">
        <f t="shared" si="4"/>
        <v>0</v>
      </c>
      <c r="W94" s="131" t="e">
        <f t="array" ref="W94">INDEX($B$20:$B$49,MATCH(0,COUNTIF($U$19:U93,$C$20:$C$700),0))</f>
        <v>#N/A</v>
      </c>
      <c r="X94" s="131">
        <f t="shared" si="5"/>
        <v>0</v>
      </c>
      <c r="Z94" s="131" t="e">
        <f t="array" ref="Z94">INDEX($D$20:$D$700,MATCH(0,COUNTIF(Z$19:$Z93,$D$20:$D$700),0))</f>
        <v>#N/A</v>
      </c>
      <c r="AA94" s="131">
        <f t="shared" si="6"/>
        <v>0</v>
      </c>
      <c r="AB94" s="131" t="e">
        <f t="array" ref="AB94">INDEX($B$20:$B$49,MATCH(0,COUNTIF(Z$19:$Z93,$D$20:$D$700),0))</f>
        <v>#N/A</v>
      </c>
      <c r="AC94" s="131">
        <f t="shared" si="7"/>
        <v>0</v>
      </c>
    </row>
    <row r="95" spans="2:29" x14ac:dyDescent="0.2">
      <c r="B95" s="114"/>
      <c r="C95" s="114"/>
      <c r="D95" s="113"/>
      <c r="F95" s="110"/>
      <c r="G95" s="109"/>
      <c r="H95" s="109"/>
      <c r="U95" s="131" t="e">
        <f t="array" ref="U95">INDEX($C$20:$C$700,MATCH(0,COUNTIF($U$19:U94,$C$20:$C$700),0))</f>
        <v>#N/A</v>
      </c>
      <c r="V95" s="131">
        <f t="shared" si="4"/>
        <v>0</v>
      </c>
      <c r="W95" s="131" t="e">
        <f t="array" ref="W95">INDEX($B$20:$B$49,MATCH(0,COUNTIF($U$19:U94,$C$20:$C$700),0))</f>
        <v>#N/A</v>
      </c>
      <c r="X95" s="131">
        <f t="shared" si="5"/>
        <v>0</v>
      </c>
      <c r="Z95" s="131" t="e">
        <f t="array" ref="Z95">INDEX($D$20:$D$700,MATCH(0,COUNTIF(Z$19:$Z94,$D$20:$D$700),0))</f>
        <v>#N/A</v>
      </c>
      <c r="AA95" s="131">
        <f t="shared" si="6"/>
        <v>0</v>
      </c>
      <c r="AB95" s="131" t="e">
        <f t="array" ref="AB95">INDEX($B$20:$B$49,MATCH(0,COUNTIF(Z$19:$Z94,$D$20:$D$700),0))</f>
        <v>#N/A</v>
      </c>
      <c r="AC95" s="131">
        <f t="shared" si="7"/>
        <v>0</v>
      </c>
    </row>
    <row r="96" spans="2:29" x14ac:dyDescent="0.2">
      <c r="B96" s="114"/>
      <c r="C96" s="114"/>
      <c r="D96" s="113"/>
      <c r="F96" s="110"/>
      <c r="G96" s="109"/>
      <c r="H96" s="109"/>
      <c r="U96" s="131" t="e">
        <f t="array" ref="U96">INDEX($C$20:$C$700,MATCH(0,COUNTIF($U$19:U95,$C$20:$C$700),0))</f>
        <v>#N/A</v>
      </c>
      <c r="V96" s="131">
        <f t="shared" si="4"/>
        <v>0</v>
      </c>
      <c r="W96" s="131" t="e">
        <f t="array" ref="W96">INDEX($B$20:$B$49,MATCH(0,COUNTIF($U$19:U95,$C$20:$C$700),0))</f>
        <v>#N/A</v>
      </c>
      <c r="X96" s="131">
        <f t="shared" si="5"/>
        <v>0</v>
      </c>
      <c r="Z96" s="131" t="e">
        <f t="array" ref="Z96">INDEX($D$20:$D$700,MATCH(0,COUNTIF(Z$19:$Z95,$D$20:$D$700),0))</f>
        <v>#N/A</v>
      </c>
      <c r="AA96" s="131">
        <f t="shared" si="6"/>
        <v>0</v>
      </c>
      <c r="AB96" s="131" t="e">
        <f t="array" ref="AB96">INDEX($B$20:$B$49,MATCH(0,COUNTIF(Z$19:$Z95,$D$20:$D$700),0))</f>
        <v>#N/A</v>
      </c>
      <c r="AC96" s="131">
        <f t="shared" si="7"/>
        <v>0</v>
      </c>
    </row>
    <row r="97" spans="2:29" x14ac:dyDescent="0.2">
      <c r="B97" s="114"/>
      <c r="C97" s="114"/>
      <c r="D97" s="113"/>
      <c r="F97" s="110"/>
      <c r="G97" s="109"/>
      <c r="H97" s="109"/>
      <c r="U97" s="131" t="e">
        <f t="array" ref="U97">INDEX($C$20:$C$700,MATCH(0,COUNTIF($U$19:U96,$C$20:$C$700),0))</f>
        <v>#N/A</v>
      </c>
      <c r="V97" s="131">
        <f t="shared" si="4"/>
        <v>0</v>
      </c>
      <c r="W97" s="131" t="e">
        <f t="array" ref="W97">INDEX($B$20:$B$49,MATCH(0,COUNTIF($U$19:U96,$C$20:$C$700),0))</f>
        <v>#N/A</v>
      </c>
      <c r="X97" s="131">
        <f t="shared" si="5"/>
        <v>0</v>
      </c>
      <c r="Z97" s="131" t="e">
        <f t="array" ref="Z97">INDEX($D$20:$D$700,MATCH(0,COUNTIF(Z$19:$Z96,$D$20:$D$700),0))</f>
        <v>#N/A</v>
      </c>
      <c r="AA97" s="131">
        <f t="shared" si="6"/>
        <v>0</v>
      </c>
      <c r="AB97" s="131" t="e">
        <f t="array" ref="AB97">INDEX($B$20:$B$49,MATCH(0,COUNTIF(Z$19:$Z96,$D$20:$D$700),0))</f>
        <v>#N/A</v>
      </c>
      <c r="AC97" s="131">
        <f t="shared" si="7"/>
        <v>0</v>
      </c>
    </row>
    <row r="98" spans="2:29" x14ac:dyDescent="0.2">
      <c r="B98" s="114"/>
      <c r="C98" s="114"/>
      <c r="D98" s="113"/>
      <c r="F98" s="110"/>
      <c r="G98" s="109"/>
      <c r="H98" s="109"/>
      <c r="U98" s="131" t="e">
        <f t="array" ref="U98">INDEX($C$20:$C$700,MATCH(0,COUNTIF($U$19:U97,$C$20:$C$700),0))</f>
        <v>#N/A</v>
      </c>
      <c r="V98" s="131">
        <f t="shared" si="4"/>
        <v>0</v>
      </c>
      <c r="W98" s="131" t="e">
        <f t="array" ref="W98">INDEX($B$20:$B$49,MATCH(0,COUNTIF($U$19:U97,$C$20:$C$700),0))</f>
        <v>#N/A</v>
      </c>
      <c r="X98" s="131">
        <f t="shared" si="5"/>
        <v>0</v>
      </c>
      <c r="Z98" s="131" t="e">
        <f t="array" ref="Z98">INDEX($D$20:$D$700,MATCH(0,COUNTIF(Z$19:$Z97,$D$20:$D$700),0))</f>
        <v>#N/A</v>
      </c>
      <c r="AA98" s="131">
        <f t="shared" si="6"/>
        <v>0</v>
      </c>
      <c r="AB98" s="131" t="e">
        <f t="array" ref="AB98">INDEX($B$20:$B$49,MATCH(0,COUNTIF(Z$19:$Z97,$D$20:$D$700),0))</f>
        <v>#N/A</v>
      </c>
      <c r="AC98" s="131">
        <f t="shared" si="7"/>
        <v>0</v>
      </c>
    </row>
    <row r="99" spans="2:29" x14ac:dyDescent="0.2">
      <c r="B99" s="114"/>
      <c r="C99" s="114"/>
      <c r="D99" s="113"/>
      <c r="F99" s="110"/>
      <c r="G99" s="109"/>
      <c r="H99" s="109"/>
      <c r="U99" s="131" t="e">
        <f t="array" ref="U99">INDEX($C$20:$C$700,MATCH(0,COUNTIF($U$19:U98,$C$20:$C$700),0))</f>
        <v>#N/A</v>
      </c>
      <c r="V99" s="131">
        <f t="shared" si="4"/>
        <v>0</v>
      </c>
      <c r="W99" s="131" t="e">
        <f t="array" ref="W99">INDEX($B$20:$B$49,MATCH(0,COUNTIF($U$19:U98,$C$20:$C$700),0))</f>
        <v>#N/A</v>
      </c>
      <c r="X99" s="131">
        <f t="shared" si="5"/>
        <v>0</v>
      </c>
      <c r="Z99" s="131" t="e">
        <f t="array" ref="Z99">INDEX($D$20:$D$700,MATCH(0,COUNTIF(Z$19:$Z98,$D$20:$D$700),0))</f>
        <v>#N/A</v>
      </c>
      <c r="AA99" s="131">
        <f t="shared" si="6"/>
        <v>0</v>
      </c>
      <c r="AB99" s="131" t="e">
        <f t="array" ref="AB99">INDEX($B$20:$B$49,MATCH(0,COUNTIF(Z$19:$Z98,$D$20:$D$700),0))</f>
        <v>#N/A</v>
      </c>
      <c r="AC99" s="131">
        <f t="shared" si="7"/>
        <v>0</v>
      </c>
    </row>
    <row r="100" spans="2:29" x14ac:dyDescent="0.2">
      <c r="B100" s="114"/>
      <c r="C100" s="114"/>
      <c r="D100" s="113"/>
      <c r="F100" s="110"/>
      <c r="G100" s="109"/>
      <c r="H100" s="109"/>
      <c r="U100" s="131" t="e">
        <f t="array" ref="U100">INDEX($C$20:$C$700,MATCH(0,COUNTIF($U$19:U99,$C$20:$C$700),0))</f>
        <v>#N/A</v>
      </c>
      <c r="V100" s="131">
        <f t="shared" si="4"/>
        <v>0</v>
      </c>
      <c r="W100" s="131" t="e">
        <f t="array" ref="W100">INDEX($B$20:$B$49,MATCH(0,COUNTIF($U$19:U99,$C$20:$C$700),0))</f>
        <v>#N/A</v>
      </c>
      <c r="X100" s="131">
        <f t="shared" si="5"/>
        <v>0</v>
      </c>
      <c r="Z100" s="131" t="e">
        <f t="array" ref="Z100">INDEX($D$20:$D$700,MATCH(0,COUNTIF(Z$19:$Z99,$D$20:$D$700),0))</f>
        <v>#N/A</v>
      </c>
      <c r="AA100" s="131">
        <f t="shared" si="6"/>
        <v>0</v>
      </c>
      <c r="AB100" s="131" t="e">
        <f t="array" ref="AB100">INDEX($B$20:$B$49,MATCH(0,COUNTIF(Z$19:$Z99,$D$20:$D$700),0))</f>
        <v>#N/A</v>
      </c>
      <c r="AC100" s="131">
        <f t="shared" si="7"/>
        <v>0</v>
      </c>
    </row>
    <row r="101" spans="2:29" x14ac:dyDescent="0.2">
      <c r="B101" s="114"/>
      <c r="C101" s="114"/>
      <c r="D101" s="113"/>
      <c r="F101" s="110"/>
      <c r="G101" s="109"/>
      <c r="H101" s="109"/>
      <c r="U101" s="131" t="e">
        <f t="array" ref="U101">INDEX($C$20:$C$700,MATCH(0,COUNTIF($U$19:U100,$C$20:$C$700),0))</f>
        <v>#N/A</v>
      </c>
      <c r="V101" s="131">
        <f t="shared" si="4"/>
        <v>0</v>
      </c>
      <c r="W101" s="131" t="e">
        <f t="array" ref="W101">INDEX($B$20:$B$49,MATCH(0,COUNTIF($U$19:U100,$C$20:$C$700),0))</f>
        <v>#N/A</v>
      </c>
      <c r="X101" s="131">
        <f t="shared" si="5"/>
        <v>0</v>
      </c>
      <c r="Z101" s="131" t="e">
        <f t="array" ref="Z101">INDEX($D$20:$D$700,MATCH(0,COUNTIF(Z$19:$Z100,$D$20:$D$700),0))</f>
        <v>#N/A</v>
      </c>
      <c r="AA101" s="131">
        <f t="shared" si="6"/>
        <v>0</v>
      </c>
      <c r="AB101" s="131" t="e">
        <f t="array" ref="AB101">INDEX($B$20:$B$49,MATCH(0,COUNTIF(Z$19:$Z100,$D$20:$D$700),0))</f>
        <v>#N/A</v>
      </c>
      <c r="AC101" s="131">
        <f t="shared" si="7"/>
        <v>0</v>
      </c>
    </row>
    <row r="102" spans="2:29" x14ac:dyDescent="0.2">
      <c r="B102" s="114"/>
      <c r="C102" s="114"/>
      <c r="D102" s="113"/>
      <c r="F102" s="110"/>
      <c r="G102" s="109"/>
      <c r="H102" s="109"/>
      <c r="U102" s="131" t="e">
        <f t="array" ref="U102">INDEX($C$20:$C$700,MATCH(0,COUNTIF($U$19:U101,$C$20:$C$700),0))</f>
        <v>#N/A</v>
      </c>
      <c r="V102" s="131">
        <f t="shared" si="4"/>
        <v>0</v>
      </c>
      <c r="W102" s="131" t="e">
        <f t="array" ref="W102">INDEX($B$20:$B$49,MATCH(0,COUNTIF($U$19:U101,$C$20:$C$700),0))</f>
        <v>#N/A</v>
      </c>
      <c r="X102" s="131">
        <f t="shared" si="5"/>
        <v>0</v>
      </c>
      <c r="Z102" s="131" t="e">
        <f t="array" ref="Z102">INDEX($D$20:$D$700,MATCH(0,COUNTIF(Z$19:$Z101,$D$20:$D$700),0))</f>
        <v>#N/A</v>
      </c>
      <c r="AA102" s="131">
        <f t="shared" si="6"/>
        <v>0</v>
      </c>
      <c r="AB102" s="131" t="e">
        <f t="array" ref="AB102">INDEX($B$20:$B$49,MATCH(0,COUNTIF(Z$19:$Z101,$D$20:$D$700),0))</f>
        <v>#N/A</v>
      </c>
      <c r="AC102" s="131">
        <f t="shared" si="7"/>
        <v>0</v>
      </c>
    </row>
    <row r="103" spans="2:29" x14ac:dyDescent="0.2">
      <c r="B103" s="114"/>
      <c r="C103" s="114"/>
      <c r="D103" s="113"/>
      <c r="F103" s="110"/>
      <c r="G103" s="109"/>
      <c r="H103" s="109"/>
      <c r="U103" s="131" t="e">
        <f t="array" ref="U103">INDEX($C$20:$C$700,MATCH(0,COUNTIF($U$19:U102,$C$20:$C$700),0))</f>
        <v>#N/A</v>
      </c>
      <c r="V103" s="131">
        <f t="shared" si="4"/>
        <v>0</v>
      </c>
      <c r="W103" s="131" t="e">
        <f t="array" ref="W103">INDEX($B$20:$B$49,MATCH(0,COUNTIF($U$19:U102,$C$20:$C$700),0))</f>
        <v>#N/A</v>
      </c>
      <c r="X103" s="131">
        <f t="shared" si="5"/>
        <v>0</v>
      </c>
      <c r="Z103" s="131" t="e">
        <f t="array" ref="Z103">INDEX($D$20:$D$700,MATCH(0,COUNTIF(Z$19:$Z102,$D$20:$D$700),0))</f>
        <v>#N/A</v>
      </c>
      <c r="AA103" s="131">
        <f t="shared" si="6"/>
        <v>0</v>
      </c>
      <c r="AB103" s="131" t="e">
        <f t="array" ref="AB103">INDEX($B$20:$B$49,MATCH(0,COUNTIF(Z$19:$Z102,$D$20:$D$700),0))</f>
        <v>#N/A</v>
      </c>
      <c r="AC103" s="131">
        <f t="shared" si="7"/>
        <v>0</v>
      </c>
    </row>
    <row r="104" spans="2:29" x14ac:dyDescent="0.2">
      <c r="B104" s="114"/>
      <c r="C104" s="114"/>
      <c r="D104" s="113"/>
      <c r="F104" s="110"/>
      <c r="G104" s="109"/>
      <c r="H104" s="109"/>
      <c r="U104" s="131" t="e">
        <f t="array" ref="U104">INDEX($C$20:$C$700,MATCH(0,COUNTIF($U$19:U103,$C$20:$C$700),0))</f>
        <v>#N/A</v>
      </c>
      <c r="V104" s="131">
        <f t="shared" si="4"/>
        <v>0</v>
      </c>
      <c r="W104" s="131" t="e">
        <f t="array" ref="W104">INDEX($B$20:$B$49,MATCH(0,COUNTIF($U$19:U103,$C$20:$C$700),0))</f>
        <v>#N/A</v>
      </c>
      <c r="X104" s="131">
        <f t="shared" si="5"/>
        <v>0</v>
      </c>
      <c r="Z104" s="131" t="e">
        <f t="array" ref="Z104">INDEX($D$20:$D$700,MATCH(0,COUNTIF(Z$19:$Z103,$D$20:$D$700),0))</f>
        <v>#N/A</v>
      </c>
      <c r="AA104" s="131">
        <f t="shared" si="6"/>
        <v>0</v>
      </c>
      <c r="AB104" s="131" t="e">
        <f t="array" ref="AB104">INDEX($B$20:$B$49,MATCH(0,COUNTIF(Z$19:$Z103,$D$20:$D$700),0))</f>
        <v>#N/A</v>
      </c>
      <c r="AC104" s="131">
        <f t="shared" si="7"/>
        <v>0</v>
      </c>
    </row>
    <row r="105" spans="2:29" x14ac:dyDescent="0.2">
      <c r="B105" s="114"/>
      <c r="C105" s="114"/>
      <c r="D105" s="113"/>
      <c r="F105" s="110"/>
      <c r="G105" s="109"/>
      <c r="H105" s="109"/>
      <c r="U105" s="131" t="e">
        <f t="array" ref="U105">INDEX($C$20:$C$700,MATCH(0,COUNTIF($U$19:U104,$C$20:$C$700),0))</f>
        <v>#N/A</v>
      </c>
      <c r="V105" s="131">
        <f t="shared" si="4"/>
        <v>0</v>
      </c>
      <c r="W105" s="131" t="e">
        <f t="array" ref="W105">INDEX($B$20:$B$49,MATCH(0,COUNTIF($U$19:U104,$C$20:$C$700),0))</f>
        <v>#N/A</v>
      </c>
      <c r="X105" s="131">
        <f t="shared" si="5"/>
        <v>0</v>
      </c>
      <c r="Z105" s="131" t="e">
        <f t="array" ref="Z105">INDEX($D$20:$D$700,MATCH(0,COUNTIF(Z$19:$Z104,$D$20:$D$700),0))</f>
        <v>#N/A</v>
      </c>
      <c r="AA105" s="131">
        <f t="shared" si="6"/>
        <v>0</v>
      </c>
      <c r="AB105" s="131" t="e">
        <f t="array" ref="AB105">INDEX($B$20:$B$49,MATCH(0,COUNTIF(Z$19:$Z104,$D$20:$D$700),0))</f>
        <v>#N/A</v>
      </c>
      <c r="AC105" s="131">
        <f t="shared" si="7"/>
        <v>0</v>
      </c>
    </row>
    <row r="106" spans="2:29" x14ac:dyDescent="0.2">
      <c r="B106" s="114"/>
      <c r="C106" s="114"/>
      <c r="D106" s="113"/>
      <c r="F106" s="110"/>
      <c r="G106" s="109"/>
      <c r="H106" s="109"/>
      <c r="U106" s="131" t="e">
        <f t="array" ref="U106">INDEX($C$20:$C$700,MATCH(0,COUNTIF($U$19:U105,$C$20:$C$700),0))</f>
        <v>#N/A</v>
      </c>
      <c r="V106" s="131">
        <f t="shared" si="4"/>
        <v>0</v>
      </c>
      <c r="W106" s="131" t="e">
        <f t="array" ref="W106">INDEX($B$20:$B$49,MATCH(0,COUNTIF($U$19:U105,$C$20:$C$700),0))</f>
        <v>#N/A</v>
      </c>
      <c r="X106" s="131">
        <f t="shared" si="5"/>
        <v>0</v>
      </c>
      <c r="Z106" s="131" t="e">
        <f t="array" ref="Z106">INDEX($D$20:$D$700,MATCH(0,COUNTIF(Z$19:$Z105,$D$20:$D$700),0))</f>
        <v>#N/A</v>
      </c>
      <c r="AA106" s="131">
        <f t="shared" si="6"/>
        <v>0</v>
      </c>
      <c r="AB106" s="131" t="e">
        <f t="array" ref="AB106">INDEX($B$20:$B$49,MATCH(0,COUNTIF(Z$19:$Z105,$D$20:$D$700),0))</f>
        <v>#N/A</v>
      </c>
      <c r="AC106" s="131">
        <f t="shared" si="7"/>
        <v>0</v>
      </c>
    </row>
    <row r="107" spans="2:29" x14ac:dyDescent="0.2">
      <c r="B107" s="114"/>
      <c r="C107" s="114"/>
      <c r="D107" s="113"/>
      <c r="F107" s="110"/>
      <c r="G107" s="109"/>
      <c r="H107" s="109"/>
      <c r="U107" s="131" t="e">
        <f t="array" ref="U107">INDEX($C$20:$C$700,MATCH(0,COUNTIF($U$19:U106,$C$20:$C$700),0))</f>
        <v>#N/A</v>
      </c>
      <c r="V107" s="131">
        <f t="shared" si="4"/>
        <v>0</v>
      </c>
      <c r="W107" s="131" t="e">
        <f t="array" ref="W107">INDEX($B$20:$B$49,MATCH(0,COUNTIF($U$19:U106,$C$20:$C$700),0))</f>
        <v>#N/A</v>
      </c>
      <c r="X107" s="131">
        <f t="shared" si="5"/>
        <v>0</v>
      </c>
      <c r="Z107" s="131" t="e">
        <f t="array" ref="Z107">INDEX($D$20:$D$700,MATCH(0,COUNTIF(Z$19:$Z106,$D$20:$D$700),0))</f>
        <v>#N/A</v>
      </c>
      <c r="AA107" s="131">
        <f t="shared" si="6"/>
        <v>0</v>
      </c>
      <c r="AB107" s="131" t="e">
        <f t="array" ref="AB107">INDEX($B$20:$B$49,MATCH(0,COUNTIF(Z$19:$Z106,$D$20:$D$700),0))</f>
        <v>#N/A</v>
      </c>
      <c r="AC107" s="131">
        <f t="shared" si="7"/>
        <v>0</v>
      </c>
    </row>
    <row r="108" spans="2:29" x14ac:dyDescent="0.2">
      <c r="B108" s="114"/>
      <c r="C108" s="114"/>
      <c r="D108" s="113"/>
      <c r="F108" s="110"/>
      <c r="G108" s="109"/>
      <c r="H108" s="109"/>
      <c r="U108" s="131" t="e">
        <f t="array" ref="U108">INDEX($C$20:$C$700,MATCH(0,COUNTIF($U$19:U107,$C$20:$C$700),0))</f>
        <v>#N/A</v>
      </c>
      <c r="V108" s="131">
        <f t="shared" si="4"/>
        <v>0</v>
      </c>
      <c r="W108" s="131" t="e">
        <f t="array" ref="W108">INDEX($B$20:$B$49,MATCH(0,COUNTIF($U$19:U107,$C$20:$C$700),0))</f>
        <v>#N/A</v>
      </c>
      <c r="X108" s="131">
        <f t="shared" si="5"/>
        <v>0</v>
      </c>
      <c r="Z108" s="131" t="e">
        <f t="array" ref="Z108">INDEX($D$20:$D$700,MATCH(0,COUNTIF(Z$19:$Z107,$D$20:$D$700),0))</f>
        <v>#N/A</v>
      </c>
      <c r="AA108" s="131">
        <f t="shared" si="6"/>
        <v>0</v>
      </c>
      <c r="AB108" s="131" t="e">
        <f t="array" ref="AB108">INDEX($B$20:$B$49,MATCH(0,COUNTIF(Z$19:$Z107,$D$20:$D$700),0))</f>
        <v>#N/A</v>
      </c>
      <c r="AC108" s="131">
        <f t="shared" si="7"/>
        <v>0</v>
      </c>
    </row>
    <row r="109" spans="2:29" x14ac:dyDescent="0.2">
      <c r="B109" s="114"/>
      <c r="C109" s="114"/>
      <c r="D109" s="113"/>
      <c r="F109" s="110"/>
      <c r="G109" s="109"/>
      <c r="H109" s="109"/>
      <c r="U109" s="131" t="e">
        <f t="array" ref="U109">INDEX($C$20:$C$700,MATCH(0,COUNTIF($U$19:U108,$C$20:$C$700),0))</f>
        <v>#N/A</v>
      </c>
      <c r="V109" s="131">
        <f t="shared" si="4"/>
        <v>0</v>
      </c>
      <c r="W109" s="131" t="e">
        <f t="array" ref="W109">INDEX($B$20:$B$49,MATCH(0,COUNTIF($U$19:U108,$C$20:$C$700),0))</f>
        <v>#N/A</v>
      </c>
      <c r="X109" s="131">
        <f t="shared" si="5"/>
        <v>0</v>
      </c>
      <c r="Z109" s="131" t="e">
        <f t="array" ref="Z109">INDEX($D$20:$D$700,MATCH(0,COUNTIF(Z$19:$Z108,$D$20:$D$700),0))</f>
        <v>#N/A</v>
      </c>
      <c r="AA109" s="131">
        <f t="shared" si="6"/>
        <v>0</v>
      </c>
      <c r="AB109" s="131" t="e">
        <f t="array" ref="AB109">INDEX($B$20:$B$49,MATCH(0,COUNTIF(Z$19:$Z108,$D$20:$D$700),0))</f>
        <v>#N/A</v>
      </c>
      <c r="AC109" s="131">
        <f t="shared" si="7"/>
        <v>0</v>
      </c>
    </row>
    <row r="110" spans="2:29" x14ac:dyDescent="0.2">
      <c r="B110" s="114"/>
      <c r="C110" s="114"/>
      <c r="D110" s="113"/>
      <c r="F110" s="110"/>
      <c r="G110" s="109"/>
      <c r="H110" s="109"/>
      <c r="U110" s="131" t="e">
        <f t="array" ref="U110">INDEX($C$20:$C$700,MATCH(0,COUNTIF($U$19:U109,$C$20:$C$700),0))</f>
        <v>#N/A</v>
      </c>
      <c r="V110" s="131">
        <f t="shared" si="4"/>
        <v>0</v>
      </c>
      <c r="W110" s="131" t="e">
        <f t="array" ref="W110">INDEX($B$20:$B$49,MATCH(0,COUNTIF($U$19:U109,$C$20:$C$700),0))</f>
        <v>#N/A</v>
      </c>
      <c r="X110" s="131">
        <f t="shared" si="5"/>
        <v>0</v>
      </c>
      <c r="Z110" s="131" t="e">
        <f t="array" ref="Z110">INDEX($D$20:$D$700,MATCH(0,COUNTIF(Z$19:$Z109,$D$20:$D$700),0))</f>
        <v>#N/A</v>
      </c>
      <c r="AA110" s="131">
        <f t="shared" si="6"/>
        <v>0</v>
      </c>
      <c r="AB110" s="131" t="e">
        <f t="array" ref="AB110">INDEX($B$20:$B$49,MATCH(0,COUNTIF(Z$19:$Z109,$D$20:$D$700),0))</f>
        <v>#N/A</v>
      </c>
      <c r="AC110" s="131">
        <f t="shared" si="7"/>
        <v>0</v>
      </c>
    </row>
    <row r="111" spans="2:29" x14ac:dyDescent="0.2">
      <c r="B111" s="114"/>
      <c r="C111" s="114"/>
      <c r="D111" s="113"/>
      <c r="F111" s="110"/>
      <c r="G111" s="109"/>
      <c r="H111" s="109"/>
      <c r="U111" s="131" t="e">
        <f t="array" ref="U111">INDEX($C$20:$C$700,MATCH(0,COUNTIF($U$19:U110,$C$20:$C$700),0))</f>
        <v>#N/A</v>
      </c>
      <c r="V111" s="131">
        <f t="shared" si="4"/>
        <v>0</v>
      </c>
      <c r="W111" s="131" t="e">
        <f t="array" ref="W111">INDEX($B$20:$B$49,MATCH(0,COUNTIF($U$19:U110,$C$20:$C$700),0))</f>
        <v>#N/A</v>
      </c>
      <c r="X111" s="131">
        <f t="shared" si="5"/>
        <v>0</v>
      </c>
      <c r="Z111" s="131" t="e">
        <f t="array" ref="Z111">INDEX($D$20:$D$700,MATCH(0,COUNTIF(Z$19:$Z110,$D$20:$D$700),0))</f>
        <v>#N/A</v>
      </c>
      <c r="AA111" s="131">
        <f t="shared" si="6"/>
        <v>0</v>
      </c>
      <c r="AB111" s="131" t="e">
        <f t="array" ref="AB111">INDEX($B$20:$B$49,MATCH(0,COUNTIF(Z$19:$Z110,$D$20:$D$700),0))</f>
        <v>#N/A</v>
      </c>
      <c r="AC111" s="131">
        <f t="shared" si="7"/>
        <v>0</v>
      </c>
    </row>
    <row r="112" spans="2:29" x14ac:dyDescent="0.2">
      <c r="B112" s="114"/>
      <c r="C112" s="114"/>
      <c r="D112" s="113"/>
      <c r="F112" s="110"/>
      <c r="G112" s="109"/>
      <c r="H112" s="109"/>
      <c r="U112" s="131" t="e">
        <f t="array" ref="U112">INDEX($C$20:$C$700,MATCH(0,COUNTIF($U$19:U111,$C$20:$C$700),0))</f>
        <v>#N/A</v>
      </c>
      <c r="V112" s="131">
        <f t="shared" si="4"/>
        <v>0</v>
      </c>
      <c r="W112" s="131" t="e">
        <f t="array" ref="W112">INDEX($B$20:$B$49,MATCH(0,COUNTIF($U$19:U111,$C$20:$C$700),0))</f>
        <v>#N/A</v>
      </c>
      <c r="X112" s="131">
        <f t="shared" si="5"/>
        <v>0</v>
      </c>
      <c r="Z112" s="131" t="e">
        <f t="array" ref="Z112">INDEX($D$20:$D$700,MATCH(0,COUNTIF(Z$19:$Z111,$D$20:$D$700),0))</f>
        <v>#N/A</v>
      </c>
      <c r="AA112" s="131">
        <f t="shared" si="6"/>
        <v>0</v>
      </c>
      <c r="AB112" s="131" t="e">
        <f t="array" ref="AB112">INDEX($B$20:$B$49,MATCH(0,COUNTIF(Z$19:$Z111,$D$20:$D$700),0))</f>
        <v>#N/A</v>
      </c>
      <c r="AC112" s="131">
        <f t="shared" si="7"/>
        <v>0</v>
      </c>
    </row>
    <row r="113" spans="2:29" x14ac:dyDescent="0.2">
      <c r="B113" s="114"/>
      <c r="C113" s="114"/>
      <c r="D113" s="113"/>
      <c r="F113" s="110"/>
      <c r="G113" s="109"/>
      <c r="H113" s="109"/>
      <c r="U113" s="131" t="e">
        <f t="array" ref="U113">INDEX($C$20:$C$700,MATCH(0,COUNTIF($U$19:U112,$C$20:$C$700),0))</f>
        <v>#N/A</v>
      </c>
      <c r="V113" s="131">
        <f t="shared" si="4"/>
        <v>0</v>
      </c>
      <c r="W113" s="131" t="e">
        <f t="array" ref="W113">INDEX($B$20:$B$49,MATCH(0,COUNTIF($U$19:U112,$C$20:$C$700),0))</f>
        <v>#N/A</v>
      </c>
      <c r="X113" s="131">
        <f t="shared" si="5"/>
        <v>0</v>
      </c>
      <c r="Z113" s="131" t="e">
        <f t="array" ref="Z113">INDEX($D$20:$D$700,MATCH(0,COUNTIF(Z$19:$Z112,$D$20:$D$700),0))</f>
        <v>#N/A</v>
      </c>
      <c r="AA113" s="131">
        <f t="shared" si="6"/>
        <v>0</v>
      </c>
      <c r="AB113" s="131" t="e">
        <f t="array" ref="AB113">INDEX($B$20:$B$49,MATCH(0,COUNTIF(Z$19:$Z112,$D$20:$D$700),0))</f>
        <v>#N/A</v>
      </c>
      <c r="AC113" s="131">
        <f t="shared" si="7"/>
        <v>0</v>
      </c>
    </row>
    <row r="114" spans="2:29" x14ac:dyDescent="0.2">
      <c r="B114" s="114"/>
      <c r="C114" s="114"/>
      <c r="D114" s="113"/>
      <c r="F114" s="110"/>
      <c r="G114" s="109"/>
      <c r="H114" s="109"/>
      <c r="U114" s="131" t="e">
        <f t="array" ref="U114">INDEX($C$20:$C$700,MATCH(0,COUNTIF($U$19:U113,$C$20:$C$700),0))</f>
        <v>#N/A</v>
      </c>
      <c r="V114" s="131">
        <f t="shared" si="4"/>
        <v>0</v>
      </c>
      <c r="W114" s="131" t="e">
        <f t="array" ref="W114">INDEX($B$20:$B$49,MATCH(0,COUNTIF($U$19:U113,$C$20:$C$700),0))</f>
        <v>#N/A</v>
      </c>
      <c r="X114" s="131">
        <f t="shared" si="5"/>
        <v>0</v>
      </c>
      <c r="Z114" s="131" t="e">
        <f t="array" ref="Z114">INDEX($D$20:$D$700,MATCH(0,COUNTIF(Z$19:$Z113,$D$20:$D$700),0))</f>
        <v>#N/A</v>
      </c>
      <c r="AA114" s="131">
        <f t="shared" si="6"/>
        <v>0</v>
      </c>
      <c r="AB114" s="131" t="e">
        <f t="array" ref="AB114">INDEX($B$20:$B$49,MATCH(0,COUNTIF(Z$19:$Z113,$D$20:$D$700),0))</f>
        <v>#N/A</v>
      </c>
      <c r="AC114" s="131">
        <f t="shared" si="7"/>
        <v>0</v>
      </c>
    </row>
    <row r="115" spans="2:29" x14ac:dyDescent="0.2">
      <c r="B115" s="114"/>
      <c r="C115" s="114"/>
      <c r="D115" s="113"/>
      <c r="F115" s="110"/>
      <c r="G115" s="109"/>
      <c r="H115" s="109"/>
      <c r="U115" s="131" t="e">
        <f t="array" ref="U115">INDEX($C$20:$C$700,MATCH(0,COUNTIF($U$19:U114,$C$20:$C$700),0))</f>
        <v>#N/A</v>
      </c>
      <c r="V115" s="131">
        <f t="shared" si="4"/>
        <v>0</v>
      </c>
      <c r="W115" s="131" t="e">
        <f t="array" ref="W115">INDEX($B$20:$B$49,MATCH(0,COUNTIF($U$19:U114,$C$20:$C$700),0))</f>
        <v>#N/A</v>
      </c>
      <c r="X115" s="131">
        <f t="shared" si="5"/>
        <v>0</v>
      </c>
      <c r="Z115" s="131" t="e">
        <f t="array" ref="Z115">INDEX($D$20:$D$700,MATCH(0,COUNTIF(Z$19:$Z114,$D$20:$D$700),0))</f>
        <v>#N/A</v>
      </c>
      <c r="AA115" s="131">
        <f t="shared" si="6"/>
        <v>0</v>
      </c>
      <c r="AB115" s="131" t="e">
        <f t="array" ref="AB115">INDEX($B$20:$B$49,MATCH(0,COUNTIF(Z$19:$Z114,$D$20:$D$700),0))</f>
        <v>#N/A</v>
      </c>
      <c r="AC115" s="131">
        <f t="shared" si="7"/>
        <v>0</v>
      </c>
    </row>
    <row r="116" spans="2:29" x14ac:dyDescent="0.2">
      <c r="B116" s="114"/>
      <c r="C116" s="114"/>
      <c r="D116" s="113"/>
      <c r="F116" s="110"/>
      <c r="G116" s="109"/>
      <c r="H116" s="109"/>
      <c r="U116" s="131" t="e">
        <f t="array" ref="U116">INDEX($C$20:$C$700,MATCH(0,COUNTIF($U$19:U115,$C$20:$C$700),0))</f>
        <v>#N/A</v>
      </c>
      <c r="V116" s="131">
        <f t="shared" si="4"/>
        <v>0</v>
      </c>
      <c r="W116" s="131" t="e">
        <f t="array" ref="W116">INDEX($B$20:$B$49,MATCH(0,COUNTIF($U$19:U115,$C$20:$C$700),0))</f>
        <v>#N/A</v>
      </c>
      <c r="X116" s="131">
        <f t="shared" si="5"/>
        <v>0</v>
      </c>
      <c r="Z116" s="131" t="e">
        <f t="array" ref="Z116">INDEX($D$20:$D$700,MATCH(0,COUNTIF(Z$19:$Z115,$D$20:$D$700),0))</f>
        <v>#N/A</v>
      </c>
      <c r="AA116" s="131">
        <f t="shared" si="6"/>
        <v>0</v>
      </c>
      <c r="AB116" s="131" t="e">
        <f t="array" ref="AB116">INDEX($B$20:$B$49,MATCH(0,COUNTIF(Z$19:$Z115,$D$20:$D$700),0))</f>
        <v>#N/A</v>
      </c>
      <c r="AC116" s="131">
        <f t="shared" si="7"/>
        <v>0</v>
      </c>
    </row>
    <row r="117" spans="2:29" x14ac:dyDescent="0.2">
      <c r="B117" s="114"/>
      <c r="C117" s="114"/>
      <c r="D117" s="113"/>
      <c r="F117" s="110"/>
      <c r="G117" s="109"/>
      <c r="H117" s="109"/>
      <c r="U117" s="131" t="e">
        <f t="array" ref="U117">INDEX($C$20:$C$700,MATCH(0,COUNTIF($U$19:U116,$C$20:$C$700),0))</f>
        <v>#N/A</v>
      </c>
      <c r="V117" s="131">
        <f t="shared" si="4"/>
        <v>0</v>
      </c>
      <c r="W117" s="131" t="e">
        <f t="array" ref="W117">INDEX($B$20:$B$49,MATCH(0,COUNTIF($U$19:U116,$C$20:$C$700),0))</f>
        <v>#N/A</v>
      </c>
      <c r="X117" s="131">
        <f t="shared" si="5"/>
        <v>0</v>
      </c>
      <c r="Z117" s="131" t="e">
        <f t="array" ref="Z117">INDEX($D$20:$D$700,MATCH(0,COUNTIF(Z$19:$Z116,$D$20:$D$700),0))</f>
        <v>#N/A</v>
      </c>
      <c r="AA117" s="131">
        <f t="shared" si="6"/>
        <v>0</v>
      </c>
      <c r="AB117" s="131" t="e">
        <f t="array" ref="AB117">INDEX($B$20:$B$49,MATCH(0,COUNTIF(Z$19:$Z116,$D$20:$D$700),0))</f>
        <v>#N/A</v>
      </c>
      <c r="AC117" s="131">
        <f t="shared" si="7"/>
        <v>0</v>
      </c>
    </row>
    <row r="118" spans="2:29" x14ac:dyDescent="0.2">
      <c r="B118" s="114"/>
      <c r="C118" s="114"/>
      <c r="D118" s="113"/>
      <c r="F118" s="110"/>
      <c r="G118" s="109"/>
      <c r="H118" s="109"/>
      <c r="U118" s="131" t="e">
        <f t="array" ref="U118">INDEX($C$20:$C$700,MATCH(0,COUNTIF($U$19:U117,$C$20:$C$700),0))</f>
        <v>#N/A</v>
      </c>
      <c r="V118" s="131">
        <f t="shared" si="4"/>
        <v>0</v>
      </c>
      <c r="W118" s="131" t="e">
        <f t="array" ref="W118">INDEX($B$20:$B$49,MATCH(0,COUNTIF($U$19:U117,$C$20:$C$700),0))</f>
        <v>#N/A</v>
      </c>
      <c r="X118" s="131">
        <f t="shared" si="5"/>
        <v>0</v>
      </c>
      <c r="Z118" s="131" t="e">
        <f t="array" ref="Z118">INDEX($D$20:$D$700,MATCH(0,COUNTIF(Z$19:$Z117,$D$20:$D$700),0))</f>
        <v>#N/A</v>
      </c>
      <c r="AA118" s="131">
        <f t="shared" si="6"/>
        <v>0</v>
      </c>
      <c r="AB118" s="131" t="e">
        <f t="array" ref="AB118">INDEX($B$20:$B$49,MATCH(0,COUNTIF(Z$19:$Z117,$D$20:$D$700),0))</f>
        <v>#N/A</v>
      </c>
      <c r="AC118" s="131">
        <f t="shared" si="7"/>
        <v>0</v>
      </c>
    </row>
    <row r="119" spans="2:29" x14ac:dyDescent="0.2">
      <c r="B119" s="114"/>
      <c r="C119" s="114"/>
      <c r="D119" s="113"/>
      <c r="F119" s="110"/>
      <c r="G119" s="109"/>
      <c r="H119" s="109"/>
      <c r="U119" s="131" t="e">
        <f t="array" ref="U119">INDEX($C$20:$C$700,MATCH(0,COUNTIF($U$19:U118,$C$20:$C$700),0))</f>
        <v>#N/A</v>
      </c>
      <c r="V119" s="131">
        <f t="shared" si="4"/>
        <v>0</v>
      </c>
      <c r="W119" s="131" t="e">
        <f t="array" ref="W119">INDEX($B$20:$B$49,MATCH(0,COUNTIF($U$19:U118,$C$20:$C$700),0))</f>
        <v>#N/A</v>
      </c>
      <c r="X119" s="131">
        <f t="shared" si="5"/>
        <v>0</v>
      </c>
      <c r="Z119" s="131" t="e">
        <f t="array" ref="Z119">INDEX($D$20:$D$700,MATCH(0,COUNTIF(Z$19:$Z118,$D$20:$D$700),0))</f>
        <v>#N/A</v>
      </c>
      <c r="AA119" s="131">
        <f t="shared" si="6"/>
        <v>0</v>
      </c>
      <c r="AB119" s="131" t="e">
        <f t="array" ref="AB119">INDEX($B$20:$B$49,MATCH(0,COUNTIF(Z$19:$Z118,$D$20:$D$700),0))</f>
        <v>#N/A</v>
      </c>
      <c r="AC119" s="131">
        <f t="shared" si="7"/>
        <v>0</v>
      </c>
    </row>
    <row r="120" spans="2:29" x14ac:dyDescent="0.2">
      <c r="B120" s="114"/>
      <c r="C120" s="114"/>
      <c r="D120" s="113"/>
      <c r="F120" s="110"/>
      <c r="G120" s="109"/>
      <c r="H120" s="109"/>
      <c r="U120" s="131" t="e">
        <f t="array" ref="U120">INDEX($C$20:$C$700,MATCH(0,COUNTIF($U$19:U119,$C$20:$C$700),0))</f>
        <v>#N/A</v>
      </c>
      <c r="V120" s="131">
        <f t="shared" si="4"/>
        <v>0</v>
      </c>
      <c r="W120" s="131" t="e">
        <f t="array" ref="W120">INDEX($B$20:$B$49,MATCH(0,COUNTIF($U$19:U119,$C$20:$C$700),0))</f>
        <v>#N/A</v>
      </c>
      <c r="X120" s="131">
        <f t="shared" si="5"/>
        <v>0</v>
      </c>
      <c r="Z120" s="131" t="e">
        <f t="array" ref="Z120">INDEX($D$20:$D$700,MATCH(0,COUNTIF(Z$19:$Z119,$D$20:$D$700),0))</f>
        <v>#N/A</v>
      </c>
      <c r="AA120" s="131">
        <f t="shared" si="6"/>
        <v>0</v>
      </c>
      <c r="AB120" s="131" t="e">
        <f t="array" ref="AB120">INDEX($B$20:$B$49,MATCH(0,COUNTIF(Z$19:$Z119,$D$20:$D$700),0))</f>
        <v>#N/A</v>
      </c>
      <c r="AC120" s="131">
        <f t="shared" si="7"/>
        <v>0</v>
      </c>
    </row>
    <row r="121" spans="2:29" x14ac:dyDescent="0.2">
      <c r="B121" s="114"/>
      <c r="C121" s="114"/>
      <c r="D121" s="113"/>
      <c r="F121" s="110"/>
      <c r="G121" s="109"/>
      <c r="H121" s="109"/>
      <c r="U121" s="131" t="e">
        <f t="array" ref="U121">INDEX($C$20:$C$700,MATCH(0,COUNTIF($U$19:U120,$C$20:$C$700),0))</f>
        <v>#N/A</v>
      </c>
      <c r="V121" s="131">
        <f t="shared" si="4"/>
        <v>0</v>
      </c>
      <c r="W121" s="131" t="e">
        <f t="array" ref="W121">INDEX($B$20:$B$49,MATCH(0,COUNTIF($U$19:U120,$C$20:$C$700),0))</f>
        <v>#N/A</v>
      </c>
      <c r="X121" s="131">
        <f t="shared" si="5"/>
        <v>0</v>
      </c>
      <c r="Z121" s="131" t="e">
        <f t="array" ref="Z121">INDEX($D$20:$D$700,MATCH(0,COUNTIF(Z$19:$Z120,$D$20:$D$700),0))</f>
        <v>#N/A</v>
      </c>
      <c r="AA121" s="131">
        <f t="shared" si="6"/>
        <v>0</v>
      </c>
      <c r="AB121" s="131" t="e">
        <f t="array" ref="AB121">INDEX($B$20:$B$49,MATCH(0,COUNTIF(Z$19:$Z120,$D$20:$D$700),0))</f>
        <v>#N/A</v>
      </c>
      <c r="AC121" s="131">
        <f t="shared" si="7"/>
        <v>0</v>
      </c>
    </row>
    <row r="122" spans="2:29" x14ac:dyDescent="0.2">
      <c r="B122" s="114"/>
      <c r="C122" s="114"/>
      <c r="D122" s="113"/>
      <c r="F122" s="110"/>
      <c r="G122" s="109"/>
      <c r="H122" s="109"/>
      <c r="U122" s="131" t="e">
        <f t="array" ref="U122">INDEX($C$20:$C$700,MATCH(0,COUNTIF($U$19:U121,$C$20:$C$700),0))</f>
        <v>#N/A</v>
      </c>
      <c r="V122" s="131">
        <f t="shared" si="4"/>
        <v>0</v>
      </c>
      <c r="W122" s="131" t="e">
        <f t="array" ref="W122">INDEX($B$20:$B$49,MATCH(0,COUNTIF($U$19:U121,$C$20:$C$700),0))</f>
        <v>#N/A</v>
      </c>
      <c r="X122" s="131">
        <f t="shared" si="5"/>
        <v>0</v>
      </c>
      <c r="Z122" s="131" t="e">
        <f t="array" ref="Z122">INDEX($D$20:$D$700,MATCH(0,COUNTIF(Z$19:$Z121,$D$20:$D$700),0))</f>
        <v>#N/A</v>
      </c>
      <c r="AA122" s="131">
        <f t="shared" si="6"/>
        <v>0</v>
      </c>
      <c r="AB122" s="131" t="e">
        <f t="array" ref="AB122">INDEX($B$20:$B$49,MATCH(0,COUNTIF(Z$19:$Z121,$D$20:$D$700),0))</f>
        <v>#N/A</v>
      </c>
      <c r="AC122" s="131">
        <f t="shared" si="7"/>
        <v>0</v>
      </c>
    </row>
    <row r="123" spans="2:29" x14ac:dyDescent="0.2">
      <c r="B123" s="114"/>
      <c r="C123" s="114"/>
      <c r="D123" s="113"/>
      <c r="F123" s="110"/>
      <c r="G123" s="109"/>
      <c r="H123" s="109"/>
      <c r="U123" s="131" t="e">
        <f t="array" ref="U123">INDEX($C$20:$C$700,MATCH(0,COUNTIF($U$19:U122,$C$20:$C$700),0))</f>
        <v>#N/A</v>
      </c>
      <c r="V123" s="131">
        <f t="shared" si="4"/>
        <v>0</v>
      </c>
      <c r="W123" s="131" t="e">
        <f t="array" ref="W123">INDEX($B$20:$B$49,MATCH(0,COUNTIF($U$19:U122,$C$20:$C$700),0))</f>
        <v>#N/A</v>
      </c>
      <c r="X123" s="131">
        <f t="shared" si="5"/>
        <v>0</v>
      </c>
      <c r="Z123" s="131" t="e">
        <f t="array" ref="Z123">INDEX($D$20:$D$700,MATCH(0,COUNTIF(Z$19:$Z122,$D$20:$D$700),0))</f>
        <v>#N/A</v>
      </c>
      <c r="AA123" s="131">
        <f t="shared" si="6"/>
        <v>0</v>
      </c>
      <c r="AB123" s="131" t="e">
        <f t="array" ref="AB123">INDEX($B$20:$B$49,MATCH(0,COUNTIF(Z$19:$Z122,$D$20:$D$700),0))</f>
        <v>#N/A</v>
      </c>
      <c r="AC123" s="131">
        <f t="shared" si="7"/>
        <v>0</v>
      </c>
    </row>
    <row r="124" spans="2:29" x14ac:dyDescent="0.2">
      <c r="B124" s="114"/>
      <c r="C124" s="114"/>
      <c r="D124" s="113"/>
      <c r="F124" s="110"/>
      <c r="G124" s="109"/>
      <c r="H124" s="109"/>
      <c r="U124" s="131" t="e">
        <f t="array" ref="U124">INDEX($C$20:$C$700,MATCH(0,COUNTIF($U$19:U123,$C$20:$C$700),0))</f>
        <v>#N/A</v>
      </c>
      <c r="V124" s="131">
        <f t="shared" si="4"/>
        <v>0</v>
      </c>
      <c r="W124" s="131" t="e">
        <f t="array" ref="W124">INDEX($B$20:$B$49,MATCH(0,COUNTIF($U$19:U123,$C$20:$C$700),0))</f>
        <v>#N/A</v>
      </c>
      <c r="X124" s="131">
        <f t="shared" si="5"/>
        <v>0</v>
      </c>
      <c r="Z124" s="131" t="e">
        <f t="array" ref="Z124">INDEX($D$20:$D$700,MATCH(0,COUNTIF(Z$19:$Z123,$D$20:$D$700),0))</f>
        <v>#N/A</v>
      </c>
      <c r="AA124" s="131">
        <f t="shared" si="6"/>
        <v>0</v>
      </c>
      <c r="AB124" s="131" t="e">
        <f t="array" ref="AB124">INDEX($B$20:$B$49,MATCH(0,COUNTIF(Z$19:$Z123,$D$20:$D$700),0))</f>
        <v>#N/A</v>
      </c>
      <c r="AC124" s="131">
        <f t="shared" si="7"/>
        <v>0</v>
      </c>
    </row>
    <row r="125" spans="2:29" x14ac:dyDescent="0.2">
      <c r="B125" s="114"/>
      <c r="C125" s="114"/>
      <c r="D125" s="113"/>
      <c r="F125" s="110"/>
      <c r="G125" s="109"/>
      <c r="H125" s="109"/>
      <c r="U125" s="131" t="e">
        <f t="array" ref="U125">INDEX($C$20:$C$700,MATCH(0,COUNTIF($U$19:U124,$C$20:$C$700),0))</f>
        <v>#N/A</v>
      </c>
      <c r="V125" s="131">
        <f t="shared" si="4"/>
        <v>0</v>
      </c>
      <c r="W125" s="131" t="e">
        <f t="array" ref="W125">INDEX($B$20:$B$49,MATCH(0,COUNTIF($U$19:U124,$C$20:$C$700),0))</f>
        <v>#N/A</v>
      </c>
      <c r="X125" s="131">
        <f t="shared" si="5"/>
        <v>0</v>
      </c>
      <c r="Z125" s="131" t="e">
        <f t="array" ref="Z125">INDEX($D$20:$D$700,MATCH(0,COUNTIF(Z$19:$Z124,$D$20:$D$700),0))</f>
        <v>#N/A</v>
      </c>
      <c r="AA125" s="131">
        <f t="shared" si="6"/>
        <v>0</v>
      </c>
      <c r="AB125" s="131" t="e">
        <f t="array" ref="AB125">INDEX($B$20:$B$49,MATCH(0,COUNTIF(Z$19:$Z124,$D$20:$D$700),0))</f>
        <v>#N/A</v>
      </c>
      <c r="AC125" s="131">
        <f t="shared" si="7"/>
        <v>0</v>
      </c>
    </row>
    <row r="126" spans="2:29" x14ac:dyDescent="0.2">
      <c r="B126" s="114"/>
      <c r="C126" s="114"/>
      <c r="D126" s="113"/>
      <c r="F126" s="110"/>
      <c r="G126" s="109"/>
      <c r="H126" s="109"/>
      <c r="U126" s="131" t="e">
        <f t="array" ref="U126">INDEX($C$20:$C$700,MATCH(0,COUNTIF($U$19:U125,$C$20:$C$700),0))</f>
        <v>#N/A</v>
      </c>
      <c r="V126" s="131">
        <f t="shared" si="4"/>
        <v>0</v>
      </c>
      <c r="W126" s="131" t="e">
        <f t="array" ref="W126">INDEX($B$20:$B$49,MATCH(0,COUNTIF($U$19:U125,$C$20:$C$700),0))</f>
        <v>#N/A</v>
      </c>
      <c r="X126" s="131">
        <f t="shared" si="5"/>
        <v>0</v>
      </c>
      <c r="Z126" s="131" t="e">
        <f t="array" ref="Z126">INDEX($D$20:$D$700,MATCH(0,COUNTIF(Z$19:$Z125,$D$20:$D$700),0))</f>
        <v>#N/A</v>
      </c>
      <c r="AA126" s="131">
        <f t="shared" si="6"/>
        <v>0</v>
      </c>
      <c r="AB126" s="131" t="e">
        <f t="array" ref="AB126">INDEX($B$20:$B$49,MATCH(0,COUNTIF(Z$19:$Z125,$D$20:$D$700),0))</f>
        <v>#N/A</v>
      </c>
      <c r="AC126" s="131">
        <f t="shared" si="7"/>
        <v>0</v>
      </c>
    </row>
    <row r="127" spans="2:29" x14ac:dyDescent="0.2">
      <c r="B127" s="114"/>
      <c r="C127" s="114"/>
      <c r="D127" s="113"/>
      <c r="F127" s="110"/>
      <c r="G127" s="109"/>
      <c r="H127" s="109"/>
      <c r="U127" s="131" t="e">
        <f t="array" ref="U127">INDEX($C$20:$C$700,MATCH(0,COUNTIF($U$19:U126,$C$20:$C$700),0))</f>
        <v>#N/A</v>
      </c>
      <c r="V127" s="131">
        <f t="shared" si="4"/>
        <v>0</v>
      </c>
      <c r="W127" s="131" t="e">
        <f t="array" ref="W127">INDEX($B$20:$B$49,MATCH(0,COUNTIF($U$19:U126,$C$20:$C$700),0))</f>
        <v>#N/A</v>
      </c>
      <c r="X127" s="131">
        <f t="shared" si="5"/>
        <v>0</v>
      </c>
      <c r="Z127" s="131" t="e">
        <f t="array" ref="Z127">INDEX($D$20:$D$700,MATCH(0,COUNTIF(Z$19:$Z126,$D$20:$D$700),0))</f>
        <v>#N/A</v>
      </c>
      <c r="AA127" s="131">
        <f t="shared" si="6"/>
        <v>0</v>
      </c>
      <c r="AB127" s="131" t="e">
        <f t="array" ref="AB127">INDEX($B$20:$B$49,MATCH(0,COUNTIF(Z$19:$Z126,$D$20:$D$700),0))</f>
        <v>#N/A</v>
      </c>
      <c r="AC127" s="131">
        <f t="shared" si="7"/>
        <v>0</v>
      </c>
    </row>
    <row r="128" spans="2:29" x14ac:dyDescent="0.2">
      <c r="B128" s="114"/>
      <c r="C128" s="114"/>
      <c r="D128" s="113"/>
      <c r="F128" s="110"/>
      <c r="G128" s="109"/>
      <c r="H128" s="109"/>
      <c r="U128" s="131" t="e">
        <f t="array" ref="U128">INDEX($C$20:$C$700,MATCH(0,COUNTIF($U$19:U127,$C$20:$C$700),0))</f>
        <v>#N/A</v>
      </c>
      <c r="V128" s="131">
        <f t="shared" si="4"/>
        <v>0</v>
      </c>
      <c r="W128" s="131" t="e">
        <f t="array" ref="W128">INDEX($B$20:$B$49,MATCH(0,COUNTIF($U$19:U127,$C$20:$C$700),0))</f>
        <v>#N/A</v>
      </c>
      <c r="X128" s="131">
        <f t="shared" si="5"/>
        <v>0</v>
      </c>
      <c r="Z128" s="131" t="e">
        <f t="array" ref="Z128">INDEX($D$20:$D$700,MATCH(0,COUNTIF(Z$19:$Z127,$D$20:$D$700),0))</f>
        <v>#N/A</v>
      </c>
      <c r="AA128" s="131">
        <f t="shared" si="6"/>
        <v>0</v>
      </c>
      <c r="AB128" s="131" t="e">
        <f t="array" ref="AB128">INDEX($B$20:$B$49,MATCH(0,COUNTIF(Z$19:$Z127,$D$20:$D$700),0))</f>
        <v>#N/A</v>
      </c>
      <c r="AC128" s="131">
        <f t="shared" si="7"/>
        <v>0</v>
      </c>
    </row>
    <row r="129" spans="2:29" x14ac:dyDescent="0.2">
      <c r="B129" s="114"/>
      <c r="C129" s="114"/>
      <c r="D129" s="113"/>
      <c r="F129" s="110"/>
      <c r="G129" s="109"/>
      <c r="H129" s="109"/>
      <c r="U129" s="131" t="e">
        <f t="array" ref="U129">INDEX($C$20:$C$700,MATCH(0,COUNTIF($U$19:U128,$C$20:$C$700),0))</f>
        <v>#N/A</v>
      </c>
      <c r="V129" s="131">
        <f t="shared" si="4"/>
        <v>0</v>
      </c>
      <c r="W129" s="131" t="e">
        <f t="array" ref="W129">INDEX($B$20:$B$49,MATCH(0,COUNTIF($U$19:U128,$C$20:$C$700),0))</f>
        <v>#N/A</v>
      </c>
      <c r="X129" s="131">
        <f t="shared" si="5"/>
        <v>0</v>
      </c>
      <c r="Z129" s="131" t="e">
        <f t="array" ref="Z129">INDEX($D$20:$D$700,MATCH(0,COUNTIF(Z$19:$Z128,$D$20:$D$700),0))</f>
        <v>#N/A</v>
      </c>
      <c r="AA129" s="131">
        <f t="shared" si="6"/>
        <v>0</v>
      </c>
      <c r="AB129" s="131" t="e">
        <f t="array" ref="AB129">INDEX($B$20:$B$49,MATCH(0,COUNTIF(Z$19:$Z128,$D$20:$D$700),0))</f>
        <v>#N/A</v>
      </c>
      <c r="AC129" s="131">
        <f t="shared" si="7"/>
        <v>0</v>
      </c>
    </row>
    <row r="130" spans="2:29" x14ac:dyDescent="0.2">
      <c r="B130" s="114"/>
      <c r="C130" s="114"/>
      <c r="D130" s="113"/>
      <c r="F130" s="110"/>
      <c r="G130" s="109"/>
      <c r="H130" s="109"/>
      <c r="U130" s="131" t="e">
        <f t="array" ref="U130">INDEX($C$20:$C$700,MATCH(0,COUNTIF($U$19:U129,$C$20:$C$700),0))</f>
        <v>#N/A</v>
      </c>
      <c r="V130" s="131">
        <f t="shared" si="4"/>
        <v>0</v>
      </c>
      <c r="W130" s="131" t="e">
        <f t="array" ref="W130">INDEX($B$20:$B$49,MATCH(0,COUNTIF($U$19:U129,$C$20:$C$700),0))</f>
        <v>#N/A</v>
      </c>
      <c r="X130" s="131">
        <f t="shared" si="5"/>
        <v>0</v>
      </c>
      <c r="Z130" s="131" t="e">
        <f t="array" ref="Z130">INDEX($D$20:$D$700,MATCH(0,COUNTIF(Z$19:$Z129,$D$20:$D$700),0))</f>
        <v>#N/A</v>
      </c>
      <c r="AA130" s="131">
        <f t="shared" si="6"/>
        <v>0</v>
      </c>
      <c r="AB130" s="131" t="e">
        <f t="array" ref="AB130">INDEX($B$20:$B$49,MATCH(0,COUNTIF(Z$19:$Z129,$D$20:$D$700),0))</f>
        <v>#N/A</v>
      </c>
      <c r="AC130" s="131">
        <f t="shared" si="7"/>
        <v>0</v>
      </c>
    </row>
    <row r="131" spans="2:29" x14ac:dyDescent="0.2">
      <c r="B131" s="114"/>
      <c r="C131" s="114"/>
      <c r="D131" s="113"/>
      <c r="F131" s="110"/>
      <c r="G131" s="109"/>
      <c r="H131" s="109"/>
      <c r="U131" s="131" t="e">
        <f t="array" ref="U131">INDEX($C$20:$C$700,MATCH(0,COUNTIF($U$19:U130,$C$20:$C$700),0))</f>
        <v>#N/A</v>
      </c>
      <c r="V131" s="131">
        <f t="shared" si="4"/>
        <v>0</v>
      </c>
      <c r="W131" s="131" t="e">
        <f t="array" ref="W131">INDEX($B$20:$B$49,MATCH(0,COUNTIF($U$19:U130,$C$20:$C$700),0))</f>
        <v>#N/A</v>
      </c>
      <c r="X131" s="131">
        <f t="shared" si="5"/>
        <v>0</v>
      </c>
      <c r="Z131" s="131" t="e">
        <f t="array" ref="Z131">INDEX($D$20:$D$700,MATCH(0,COUNTIF(Z$19:$Z130,$D$20:$D$700),0))</f>
        <v>#N/A</v>
      </c>
      <c r="AA131" s="131">
        <f t="shared" si="6"/>
        <v>0</v>
      </c>
      <c r="AB131" s="131" t="e">
        <f t="array" ref="AB131">INDEX($B$20:$B$49,MATCH(0,COUNTIF(Z$19:$Z130,$D$20:$D$700),0))</f>
        <v>#N/A</v>
      </c>
      <c r="AC131" s="131">
        <f t="shared" si="7"/>
        <v>0</v>
      </c>
    </row>
    <row r="132" spans="2:29" x14ac:dyDescent="0.2">
      <c r="B132" s="114"/>
      <c r="C132" s="114"/>
      <c r="D132" s="113"/>
      <c r="F132" s="110"/>
      <c r="G132" s="109"/>
      <c r="H132" s="109"/>
      <c r="U132" s="131" t="e">
        <f t="array" ref="U132">INDEX($C$20:$C$700,MATCH(0,COUNTIF($U$19:U131,$C$20:$C$700),0))</f>
        <v>#N/A</v>
      </c>
      <c r="V132" s="131">
        <f t="shared" si="4"/>
        <v>0</v>
      </c>
      <c r="W132" s="131" t="e">
        <f t="array" ref="W132">INDEX($B$20:$B$49,MATCH(0,COUNTIF($U$19:U131,$C$20:$C$700),0))</f>
        <v>#N/A</v>
      </c>
      <c r="X132" s="131">
        <f t="shared" si="5"/>
        <v>0</v>
      </c>
      <c r="Z132" s="131" t="e">
        <f t="array" ref="Z132">INDEX($D$20:$D$700,MATCH(0,COUNTIF(Z$19:$Z131,$D$20:$D$700),0))</f>
        <v>#N/A</v>
      </c>
      <c r="AA132" s="131">
        <f t="shared" si="6"/>
        <v>0</v>
      </c>
      <c r="AB132" s="131" t="e">
        <f t="array" ref="AB132">INDEX($B$20:$B$49,MATCH(0,COUNTIF(Z$19:$Z131,$D$20:$D$700),0))</f>
        <v>#N/A</v>
      </c>
      <c r="AC132" s="131">
        <f t="shared" si="7"/>
        <v>0</v>
      </c>
    </row>
    <row r="133" spans="2:29" x14ac:dyDescent="0.2">
      <c r="B133" s="114"/>
      <c r="C133" s="114"/>
      <c r="D133" s="113"/>
      <c r="F133" s="110"/>
      <c r="G133" s="109"/>
      <c r="H133" s="109"/>
      <c r="U133" s="131" t="e">
        <f t="array" ref="U133">INDEX($C$20:$C$700,MATCH(0,COUNTIF($U$19:U132,$C$20:$C$700),0))</f>
        <v>#N/A</v>
      </c>
      <c r="V133" s="131">
        <f t="shared" si="4"/>
        <v>0</v>
      </c>
      <c r="W133" s="131" t="e">
        <f t="array" ref="W133">INDEX($B$20:$B$49,MATCH(0,COUNTIF($U$19:U132,$C$20:$C$700),0))</f>
        <v>#N/A</v>
      </c>
      <c r="X133" s="131">
        <f t="shared" si="5"/>
        <v>0</v>
      </c>
      <c r="Z133" s="131" t="e">
        <f t="array" ref="Z133">INDEX($D$20:$D$700,MATCH(0,COUNTIF(Z$19:$Z132,$D$20:$D$700),0))</f>
        <v>#N/A</v>
      </c>
      <c r="AA133" s="131">
        <f t="shared" si="6"/>
        <v>0</v>
      </c>
      <c r="AB133" s="131" t="e">
        <f t="array" ref="AB133">INDEX($B$20:$B$49,MATCH(0,COUNTIF(Z$19:$Z132,$D$20:$D$700),0))</f>
        <v>#N/A</v>
      </c>
      <c r="AC133" s="131">
        <f t="shared" si="7"/>
        <v>0</v>
      </c>
    </row>
    <row r="134" spans="2:29" x14ac:dyDescent="0.2">
      <c r="B134" s="114"/>
      <c r="C134" s="114"/>
      <c r="D134" s="113"/>
      <c r="F134" s="110"/>
      <c r="G134" s="109"/>
      <c r="H134" s="109"/>
      <c r="U134" s="131" t="e">
        <f t="array" ref="U134">INDEX($C$20:$C$700,MATCH(0,COUNTIF($U$19:U133,$C$20:$C$700),0))</f>
        <v>#N/A</v>
      </c>
      <c r="V134" s="131">
        <f t="shared" si="4"/>
        <v>0</v>
      </c>
      <c r="W134" s="131" t="e">
        <f t="array" ref="W134">INDEX($B$20:$B$49,MATCH(0,COUNTIF($U$19:U133,$C$20:$C$700),0))</f>
        <v>#N/A</v>
      </c>
      <c r="X134" s="131">
        <f t="shared" si="5"/>
        <v>0</v>
      </c>
      <c r="Z134" s="131" t="e">
        <f t="array" ref="Z134">INDEX($D$20:$D$700,MATCH(0,COUNTIF(Z$19:$Z133,$D$20:$D$700),0))</f>
        <v>#N/A</v>
      </c>
      <c r="AA134" s="131">
        <f t="shared" si="6"/>
        <v>0</v>
      </c>
      <c r="AB134" s="131" t="e">
        <f t="array" ref="AB134">INDEX($B$20:$B$49,MATCH(0,COUNTIF(Z$19:$Z133,$D$20:$D$700),0))</f>
        <v>#N/A</v>
      </c>
      <c r="AC134" s="131">
        <f t="shared" si="7"/>
        <v>0</v>
      </c>
    </row>
    <row r="135" spans="2:29" x14ac:dyDescent="0.2">
      <c r="B135" s="114"/>
      <c r="C135" s="114"/>
      <c r="D135" s="113"/>
      <c r="F135" s="110"/>
      <c r="G135" s="109"/>
      <c r="H135" s="109"/>
      <c r="U135" s="131" t="e">
        <f t="array" ref="U135">INDEX($C$20:$C$700,MATCH(0,COUNTIF($U$19:U134,$C$20:$C$700),0))</f>
        <v>#N/A</v>
      </c>
      <c r="V135" s="131">
        <f t="shared" si="4"/>
        <v>0</v>
      </c>
      <c r="W135" s="131" t="e">
        <f t="array" ref="W135">INDEX($B$20:$B$49,MATCH(0,COUNTIF($U$19:U134,$C$20:$C$700),0))</f>
        <v>#N/A</v>
      </c>
      <c r="X135" s="131">
        <f t="shared" si="5"/>
        <v>0</v>
      </c>
      <c r="Z135" s="131" t="e">
        <f t="array" ref="Z135">INDEX($D$20:$D$700,MATCH(0,COUNTIF(Z$19:$Z134,$D$20:$D$700),0))</f>
        <v>#N/A</v>
      </c>
      <c r="AA135" s="131">
        <f t="shared" si="6"/>
        <v>0</v>
      </c>
      <c r="AB135" s="131" t="e">
        <f t="array" ref="AB135">INDEX($B$20:$B$49,MATCH(0,COUNTIF(Z$19:$Z134,$D$20:$D$700),0))</f>
        <v>#N/A</v>
      </c>
      <c r="AC135" s="131">
        <f t="shared" si="7"/>
        <v>0</v>
      </c>
    </row>
    <row r="136" spans="2:29" x14ac:dyDescent="0.2">
      <c r="B136" s="114"/>
      <c r="C136" s="114"/>
      <c r="D136" s="113"/>
      <c r="F136" s="110"/>
      <c r="G136" s="109"/>
      <c r="H136" s="109"/>
      <c r="U136" s="131" t="e">
        <f t="array" ref="U136">INDEX($C$20:$C$700,MATCH(0,COUNTIF($U$19:U135,$C$20:$C$700),0))</f>
        <v>#N/A</v>
      </c>
      <c r="V136" s="131">
        <f t="shared" si="4"/>
        <v>0</v>
      </c>
      <c r="W136" s="131" t="e">
        <f t="array" ref="W136">INDEX($B$20:$B$49,MATCH(0,COUNTIF($U$19:U135,$C$20:$C$700),0))</f>
        <v>#N/A</v>
      </c>
      <c r="X136" s="131">
        <f t="shared" si="5"/>
        <v>0</v>
      </c>
      <c r="Z136" s="131" t="e">
        <f t="array" ref="Z136">INDEX($D$20:$D$700,MATCH(0,COUNTIF(Z$19:$Z135,$D$20:$D$700),0))</f>
        <v>#N/A</v>
      </c>
      <c r="AA136" s="131">
        <f t="shared" si="6"/>
        <v>0</v>
      </c>
      <c r="AB136" s="131" t="e">
        <f t="array" ref="AB136">INDEX($B$20:$B$49,MATCH(0,COUNTIF(Z$19:$Z135,$D$20:$D$700),0))</f>
        <v>#N/A</v>
      </c>
      <c r="AC136" s="131">
        <f t="shared" si="7"/>
        <v>0</v>
      </c>
    </row>
    <row r="137" spans="2:29" x14ac:dyDescent="0.2">
      <c r="B137" s="114"/>
      <c r="C137" s="114"/>
      <c r="D137" s="113"/>
      <c r="F137" s="110"/>
      <c r="G137" s="109"/>
      <c r="H137" s="109"/>
      <c r="U137" s="131" t="e">
        <f t="array" ref="U137">INDEX($C$20:$C$700,MATCH(0,COUNTIF($U$19:U136,$C$20:$C$700),0))</f>
        <v>#N/A</v>
      </c>
      <c r="V137" s="131">
        <f t="shared" si="4"/>
        <v>0</v>
      </c>
      <c r="W137" s="131" t="e">
        <f t="array" ref="W137">INDEX($B$20:$B$49,MATCH(0,COUNTIF($U$19:U136,$C$20:$C$700),0))</f>
        <v>#N/A</v>
      </c>
      <c r="X137" s="131">
        <f t="shared" si="5"/>
        <v>0</v>
      </c>
      <c r="Z137" s="131" t="e">
        <f t="array" ref="Z137">INDEX($D$20:$D$700,MATCH(0,COUNTIF(Z$19:$Z136,$D$20:$D$700),0))</f>
        <v>#N/A</v>
      </c>
      <c r="AA137" s="131">
        <f t="shared" si="6"/>
        <v>0</v>
      </c>
      <c r="AB137" s="131" t="e">
        <f t="array" ref="AB137">INDEX($B$20:$B$49,MATCH(0,COUNTIF(Z$19:$Z136,$D$20:$D$700),0))</f>
        <v>#N/A</v>
      </c>
      <c r="AC137" s="131">
        <f t="shared" si="7"/>
        <v>0</v>
      </c>
    </row>
    <row r="138" spans="2:29" x14ac:dyDescent="0.2">
      <c r="B138" s="114"/>
      <c r="C138" s="114"/>
      <c r="D138" s="113"/>
      <c r="F138" s="110"/>
      <c r="G138" s="109"/>
      <c r="H138" s="109"/>
      <c r="U138" s="131" t="e">
        <f t="array" ref="U138">INDEX($C$20:$C$700,MATCH(0,COUNTIF($U$19:U137,$C$20:$C$700),0))</f>
        <v>#N/A</v>
      </c>
      <c r="V138" s="131">
        <f t="shared" si="4"/>
        <v>0</v>
      </c>
      <c r="W138" s="131" t="e">
        <f t="array" ref="W138">INDEX($B$20:$B$49,MATCH(0,COUNTIF($U$19:U137,$C$20:$C$700),0))</f>
        <v>#N/A</v>
      </c>
      <c r="X138" s="131">
        <f t="shared" si="5"/>
        <v>0</v>
      </c>
      <c r="Z138" s="131" t="e">
        <f t="array" ref="Z138">INDEX($D$20:$D$700,MATCH(0,COUNTIF(Z$19:$Z137,$D$20:$D$700),0))</f>
        <v>#N/A</v>
      </c>
      <c r="AA138" s="131">
        <f t="shared" si="6"/>
        <v>0</v>
      </c>
      <c r="AB138" s="131" t="e">
        <f t="array" ref="AB138">INDEX($B$20:$B$49,MATCH(0,COUNTIF(Z$19:$Z137,$D$20:$D$700),0))</f>
        <v>#N/A</v>
      </c>
      <c r="AC138" s="131">
        <f t="shared" si="7"/>
        <v>0</v>
      </c>
    </row>
    <row r="139" spans="2:29" x14ac:dyDescent="0.2">
      <c r="B139" s="114"/>
      <c r="C139" s="114"/>
      <c r="D139" s="113"/>
      <c r="F139" s="110"/>
      <c r="G139" s="109"/>
      <c r="H139" s="109"/>
      <c r="U139" s="131" t="e">
        <f t="array" ref="U139">INDEX($C$20:$C$700,MATCH(0,COUNTIF($U$19:U138,$C$20:$C$700),0))</f>
        <v>#N/A</v>
      </c>
      <c r="V139" s="131">
        <f t="shared" si="4"/>
        <v>0</v>
      </c>
      <c r="W139" s="131" t="e">
        <f t="array" ref="W139">INDEX($B$20:$B$49,MATCH(0,COUNTIF($U$19:U138,$C$20:$C$700),0))</f>
        <v>#N/A</v>
      </c>
      <c r="X139" s="131">
        <f t="shared" si="5"/>
        <v>0</v>
      </c>
      <c r="Z139" s="131" t="e">
        <f t="array" ref="Z139">INDEX($D$20:$D$700,MATCH(0,COUNTIF(Z$19:$Z138,$D$20:$D$700),0))</f>
        <v>#N/A</v>
      </c>
      <c r="AA139" s="131">
        <f t="shared" si="6"/>
        <v>0</v>
      </c>
      <c r="AB139" s="131" t="e">
        <f t="array" ref="AB139">INDEX($B$20:$B$49,MATCH(0,COUNTIF(Z$19:$Z138,$D$20:$D$700),0))</f>
        <v>#N/A</v>
      </c>
      <c r="AC139" s="131">
        <f t="shared" si="7"/>
        <v>0</v>
      </c>
    </row>
    <row r="140" spans="2:29" x14ac:dyDescent="0.2">
      <c r="B140" s="114"/>
      <c r="C140" s="114"/>
      <c r="D140" s="113"/>
      <c r="F140" s="110"/>
      <c r="G140" s="109"/>
      <c r="H140" s="109"/>
      <c r="U140" s="131" t="e">
        <f t="array" ref="U140">INDEX($C$20:$C$700,MATCH(0,COUNTIF($U$19:U139,$C$20:$C$700),0))</f>
        <v>#N/A</v>
      </c>
      <c r="V140" s="131">
        <f t="shared" si="4"/>
        <v>0</v>
      </c>
      <c r="W140" s="131" t="e">
        <f t="array" ref="W140">INDEX($B$20:$B$49,MATCH(0,COUNTIF($U$19:U139,$C$20:$C$700),0))</f>
        <v>#N/A</v>
      </c>
      <c r="X140" s="131">
        <f t="shared" si="5"/>
        <v>0</v>
      </c>
      <c r="Z140" s="131" t="e">
        <f t="array" ref="Z140">INDEX($D$20:$D$700,MATCH(0,COUNTIF(Z$19:$Z139,$D$20:$D$700),0))</f>
        <v>#N/A</v>
      </c>
      <c r="AA140" s="131">
        <f t="shared" si="6"/>
        <v>0</v>
      </c>
      <c r="AB140" s="131" t="e">
        <f t="array" ref="AB140">INDEX($B$20:$B$49,MATCH(0,COUNTIF(Z$19:$Z139,$D$20:$D$700),0))</f>
        <v>#N/A</v>
      </c>
      <c r="AC140" s="131">
        <f t="shared" si="7"/>
        <v>0</v>
      </c>
    </row>
    <row r="141" spans="2:29" x14ac:dyDescent="0.2">
      <c r="B141" s="114"/>
      <c r="C141" s="114"/>
      <c r="D141" s="113"/>
      <c r="F141" s="110"/>
      <c r="G141" s="109"/>
      <c r="H141" s="109"/>
      <c r="U141" s="131" t="e">
        <f t="array" ref="U141">INDEX($C$20:$C$700,MATCH(0,COUNTIF($U$19:U140,$C$20:$C$700),0))</f>
        <v>#N/A</v>
      </c>
      <c r="V141" s="131">
        <f t="shared" si="4"/>
        <v>0</v>
      </c>
      <c r="W141" s="131" t="e">
        <f t="array" ref="W141">INDEX($B$20:$B$49,MATCH(0,COUNTIF($U$19:U140,$C$20:$C$700),0))</f>
        <v>#N/A</v>
      </c>
      <c r="X141" s="131">
        <f t="shared" si="5"/>
        <v>0</v>
      </c>
      <c r="Z141" s="131" t="e">
        <f t="array" ref="Z141">INDEX($D$20:$D$700,MATCH(0,COUNTIF(Z$19:$Z140,$D$20:$D$700),0))</f>
        <v>#N/A</v>
      </c>
      <c r="AA141" s="131">
        <f t="shared" si="6"/>
        <v>0</v>
      </c>
      <c r="AB141" s="131" t="e">
        <f t="array" ref="AB141">INDEX($B$20:$B$49,MATCH(0,COUNTIF(Z$19:$Z140,$D$20:$D$700),0))</f>
        <v>#N/A</v>
      </c>
      <c r="AC141" s="131">
        <f t="shared" si="7"/>
        <v>0</v>
      </c>
    </row>
    <row r="142" spans="2:29" x14ac:dyDescent="0.2">
      <c r="B142" s="114"/>
      <c r="C142" s="114"/>
      <c r="D142" s="113"/>
      <c r="F142" s="110"/>
      <c r="G142" s="109"/>
      <c r="H142" s="109"/>
      <c r="U142" s="131" t="e">
        <f t="array" ref="U142">INDEX($C$20:$C$700,MATCH(0,COUNTIF($U$19:U141,$C$20:$C$700),0))</f>
        <v>#N/A</v>
      </c>
      <c r="V142" s="131">
        <f t="shared" si="4"/>
        <v>0</v>
      </c>
      <c r="W142" s="131" t="e">
        <f t="array" ref="W142">INDEX($B$20:$B$49,MATCH(0,COUNTIF($U$19:U141,$C$20:$C$700),0))</f>
        <v>#N/A</v>
      </c>
      <c r="X142" s="131">
        <f t="shared" si="5"/>
        <v>0</v>
      </c>
      <c r="Z142" s="131" t="e">
        <f t="array" ref="Z142">INDEX($D$20:$D$700,MATCH(0,COUNTIF(Z$19:$Z141,$D$20:$D$700),0))</f>
        <v>#N/A</v>
      </c>
      <c r="AA142" s="131">
        <f t="shared" si="6"/>
        <v>0</v>
      </c>
      <c r="AB142" s="131" t="e">
        <f t="array" ref="AB142">INDEX($B$20:$B$49,MATCH(0,COUNTIF(Z$19:$Z141,$D$20:$D$700),0))</f>
        <v>#N/A</v>
      </c>
      <c r="AC142" s="131">
        <f t="shared" si="7"/>
        <v>0</v>
      </c>
    </row>
    <row r="143" spans="2:29" x14ac:dyDescent="0.2">
      <c r="B143" s="114"/>
      <c r="C143" s="114"/>
      <c r="D143" s="113"/>
      <c r="F143" s="110"/>
      <c r="G143" s="109"/>
      <c r="H143" s="109"/>
      <c r="U143" s="131" t="e">
        <f t="array" ref="U143">INDEX($C$20:$C$700,MATCH(0,COUNTIF($U$19:U142,$C$20:$C$700),0))</f>
        <v>#N/A</v>
      </c>
      <c r="V143" s="131">
        <f t="shared" si="4"/>
        <v>0</v>
      </c>
      <c r="W143" s="131" t="e">
        <f t="array" ref="W143">INDEX($B$20:$B$49,MATCH(0,COUNTIF($U$19:U142,$C$20:$C$700),0))</f>
        <v>#N/A</v>
      </c>
      <c r="X143" s="131">
        <f t="shared" si="5"/>
        <v>0</v>
      </c>
      <c r="Z143" s="131" t="e">
        <f t="array" ref="Z143">INDEX($D$20:$D$700,MATCH(0,COUNTIF(Z$19:$Z142,$D$20:$D$700),0))</f>
        <v>#N/A</v>
      </c>
      <c r="AA143" s="131">
        <f t="shared" si="6"/>
        <v>0</v>
      </c>
      <c r="AB143" s="131" t="e">
        <f t="array" ref="AB143">INDEX($B$20:$B$49,MATCH(0,COUNTIF(Z$19:$Z142,$D$20:$D$700),0))</f>
        <v>#N/A</v>
      </c>
      <c r="AC143" s="131">
        <f t="shared" si="7"/>
        <v>0</v>
      </c>
    </row>
    <row r="144" spans="2:29" x14ac:dyDescent="0.2">
      <c r="B144" s="114"/>
      <c r="C144" s="114"/>
      <c r="D144" s="113"/>
      <c r="F144" s="110"/>
      <c r="G144" s="109"/>
      <c r="H144" s="109"/>
      <c r="U144" s="131" t="e">
        <f t="array" ref="U144">INDEX($C$20:$C$700,MATCH(0,COUNTIF($U$19:U143,$C$20:$C$700),0))</f>
        <v>#N/A</v>
      </c>
      <c r="V144" s="131">
        <f t="shared" si="4"/>
        <v>0</v>
      </c>
      <c r="W144" s="131" t="e">
        <f t="array" ref="W144">INDEX($B$20:$B$49,MATCH(0,COUNTIF($U$19:U143,$C$20:$C$700),0))</f>
        <v>#N/A</v>
      </c>
      <c r="X144" s="131">
        <f t="shared" si="5"/>
        <v>0</v>
      </c>
      <c r="Z144" s="131" t="e">
        <f t="array" ref="Z144">INDEX($D$20:$D$700,MATCH(0,COUNTIF(Z$19:$Z143,$D$20:$D$700),0))</f>
        <v>#N/A</v>
      </c>
      <c r="AA144" s="131">
        <f t="shared" si="6"/>
        <v>0</v>
      </c>
      <c r="AB144" s="131" t="e">
        <f t="array" ref="AB144">INDEX($B$20:$B$49,MATCH(0,COUNTIF(Z$19:$Z143,$D$20:$D$700),0))</f>
        <v>#N/A</v>
      </c>
      <c r="AC144" s="131">
        <f t="shared" si="7"/>
        <v>0</v>
      </c>
    </row>
    <row r="145" spans="2:29" x14ac:dyDescent="0.2">
      <c r="B145" s="114"/>
      <c r="C145" s="114"/>
      <c r="D145" s="113"/>
      <c r="F145" s="110"/>
      <c r="G145" s="109"/>
      <c r="H145" s="109"/>
      <c r="U145" s="131" t="e">
        <f t="array" ref="U145">INDEX($C$20:$C$700,MATCH(0,COUNTIF($U$19:U144,$C$20:$C$700),0))</f>
        <v>#N/A</v>
      </c>
      <c r="V145" s="131">
        <f t="shared" si="4"/>
        <v>0</v>
      </c>
      <c r="W145" s="131" t="e">
        <f t="array" ref="W145">INDEX($B$20:$B$49,MATCH(0,COUNTIF($U$19:U144,$C$20:$C$700),0))</f>
        <v>#N/A</v>
      </c>
      <c r="X145" s="131">
        <f t="shared" si="5"/>
        <v>0</v>
      </c>
      <c r="Z145" s="131" t="e">
        <f t="array" ref="Z145">INDEX($D$20:$D$700,MATCH(0,COUNTIF(Z$19:$Z144,$D$20:$D$700),0))</f>
        <v>#N/A</v>
      </c>
      <c r="AA145" s="131">
        <f t="shared" si="6"/>
        <v>0</v>
      </c>
      <c r="AB145" s="131" t="e">
        <f t="array" ref="AB145">INDEX($B$20:$B$49,MATCH(0,COUNTIF(Z$19:$Z144,$D$20:$D$700),0))</f>
        <v>#N/A</v>
      </c>
      <c r="AC145" s="131">
        <f t="shared" si="7"/>
        <v>0</v>
      </c>
    </row>
    <row r="146" spans="2:29" x14ac:dyDescent="0.2">
      <c r="B146" s="114"/>
      <c r="C146" s="114"/>
      <c r="D146" s="113"/>
      <c r="F146" s="110"/>
      <c r="G146" s="109"/>
      <c r="H146" s="109"/>
      <c r="U146" s="131" t="e">
        <f t="array" ref="U146">INDEX($C$20:$C$700,MATCH(0,COUNTIF($U$19:U145,$C$20:$C$700),0))</f>
        <v>#N/A</v>
      </c>
      <c r="V146" s="131">
        <f t="shared" si="4"/>
        <v>0</v>
      </c>
      <c r="W146" s="131" t="e">
        <f t="array" ref="W146">INDEX($B$20:$B$49,MATCH(0,COUNTIF($U$19:U145,$C$20:$C$700),0))</f>
        <v>#N/A</v>
      </c>
      <c r="X146" s="131">
        <f t="shared" si="5"/>
        <v>0</v>
      </c>
      <c r="Z146" s="131" t="e">
        <f t="array" ref="Z146">INDEX($D$20:$D$700,MATCH(0,COUNTIF(Z$19:$Z145,$D$20:$D$700),0))</f>
        <v>#N/A</v>
      </c>
      <c r="AA146" s="131">
        <f t="shared" si="6"/>
        <v>0</v>
      </c>
      <c r="AB146" s="131" t="e">
        <f t="array" ref="AB146">INDEX($B$20:$B$49,MATCH(0,COUNTIF(Z$19:$Z145,$D$20:$D$700),0))</f>
        <v>#N/A</v>
      </c>
      <c r="AC146" s="131">
        <f t="shared" si="7"/>
        <v>0</v>
      </c>
    </row>
    <row r="147" spans="2:29" x14ac:dyDescent="0.2">
      <c r="B147" s="114"/>
      <c r="C147" s="114"/>
      <c r="D147" s="113"/>
      <c r="F147" s="110"/>
      <c r="G147" s="109"/>
      <c r="H147" s="109"/>
      <c r="U147" s="131" t="e">
        <f t="array" ref="U147">INDEX($C$20:$C$700,MATCH(0,COUNTIF($U$19:U146,$C$20:$C$700),0))</f>
        <v>#N/A</v>
      </c>
      <c r="V147" s="131">
        <f t="shared" si="4"/>
        <v>0</v>
      </c>
      <c r="W147" s="131" t="e">
        <f t="array" ref="W147">INDEX($B$20:$B$49,MATCH(0,COUNTIF($U$19:U146,$C$20:$C$700),0))</f>
        <v>#N/A</v>
      </c>
      <c r="X147" s="131">
        <f t="shared" si="5"/>
        <v>0</v>
      </c>
      <c r="Z147" s="131" t="e">
        <f t="array" ref="Z147">INDEX($D$20:$D$700,MATCH(0,COUNTIF(Z$19:$Z146,$D$20:$D$700),0))</f>
        <v>#N/A</v>
      </c>
      <c r="AA147" s="131">
        <f t="shared" si="6"/>
        <v>0</v>
      </c>
      <c r="AB147" s="131" t="e">
        <f t="array" ref="AB147">INDEX($B$20:$B$49,MATCH(0,COUNTIF(Z$19:$Z146,$D$20:$D$700),0))</f>
        <v>#N/A</v>
      </c>
      <c r="AC147" s="131">
        <f t="shared" si="7"/>
        <v>0</v>
      </c>
    </row>
    <row r="148" spans="2:29" x14ac:dyDescent="0.2">
      <c r="B148" s="114"/>
      <c r="C148" s="114"/>
      <c r="D148" s="113"/>
      <c r="F148" s="110"/>
      <c r="G148" s="109"/>
      <c r="H148" s="109"/>
      <c r="U148" s="131" t="e">
        <f t="array" ref="U148">INDEX($C$20:$C$700,MATCH(0,COUNTIF($U$19:U147,$C$20:$C$700),0))</f>
        <v>#N/A</v>
      </c>
      <c r="V148" s="131">
        <f t="shared" ref="V148:V211" si="8">COUNTIF($C$20:$C$700,U148)</f>
        <v>0</v>
      </c>
      <c r="W148" s="131" t="e">
        <f t="array" ref="W148">INDEX($B$20:$B$49,MATCH(0,COUNTIF($U$19:U147,$C$20:$C$700),0))</f>
        <v>#N/A</v>
      </c>
      <c r="X148" s="131">
        <f t="shared" ref="X148:X211" si="9">SUMIFS($B$20:$B$700,$C$20:$C$700,U148)</f>
        <v>0</v>
      </c>
      <c r="Z148" s="131" t="e">
        <f t="array" ref="Z148">INDEX($D$20:$D$700,MATCH(0,COUNTIF(Z$19:$Z147,$D$20:$D$700),0))</f>
        <v>#N/A</v>
      </c>
      <c r="AA148" s="131">
        <f t="shared" ref="AA148:AA211" si="10">COUNTIF($D$20:$D$700,Z148)</f>
        <v>0</v>
      </c>
      <c r="AB148" s="131" t="e">
        <f t="array" ref="AB148">INDEX($B$20:$B$49,MATCH(0,COUNTIF(Z$19:$Z147,$D$20:$D$700),0))</f>
        <v>#N/A</v>
      </c>
      <c r="AC148" s="131">
        <f t="shared" ref="AC148:AC211" si="11">SUMIFS($B$20:$B$700,$D$20:$D$700,Z148)</f>
        <v>0</v>
      </c>
    </row>
    <row r="149" spans="2:29" x14ac:dyDescent="0.2">
      <c r="B149" s="114"/>
      <c r="C149" s="114"/>
      <c r="D149" s="113"/>
      <c r="F149" s="110"/>
      <c r="G149" s="109"/>
      <c r="H149" s="109"/>
      <c r="U149" s="131" t="e">
        <f t="array" ref="U149">INDEX($C$20:$C$700,MATCH(0,COUNTIF($U$19:U148,$C$20:$C$700),0))</f>
        <v>#N/A</v>
      </c>
      <c r="V149" s="131">
        <f t="shared" si="8"/>
        <v>0</v>
      </c>
      <c r="W149" s="131" t="e">
        <f t="array" ref="W149">INDEX($B$20:$B$49,MATCH(0,COUNTIF($U$19:U148,$C$20:$C$700),0))</f>
        <v>#N/A</v>
      </c>
      <c r="X149" s="131">
        <f t="shared" si="9"/>
        <v>0</v>
      </c>
      <c r="Z149" s="131" t="e">
        <f t="array" ref="Z149">INDEX($D$20:$D$700,MATCH(0,COUNTIF(Z$19:$Z148,$D$20:$D$700),0))</f>
        <v>#N/A</v>
      </c>
      <c r="AA149" s="131">
        <f t="shared" si="10"/>
        <v>0</v>
      </c>
      <c r="AB149" s="131" t="e">
        <f t="array" ref="AB149">INDEX($B$20:$B$49,MATCH(0,COUNTIF(Z$19:$Z148,$D$20:$D$700),0))</f>
        <v>#N/A</v>
      </c>
      <c r="AC149" s="131">
        <f t="shared" si="11"/>
        <v>0</v>
      </c>
    </row>
    <row r="150" spans="2:29" x14ac:dyDescent="0.2">
      <c r="B150" s="114"/>
      <c r="C150" s="114"/>
      <c r="D150" s="113"/>
      <c r="F150" s="110"/>
      <c r="G150" s="109"/>
      <c r="H150" s="109"/>
      <c r="U150" s="131" t="e">
        <f t="array" ref="U150">INDEX($C$20:$C$700,MATCH(0,COUNTIF($U$19:U149,$C$20:$C$700),0))</f>
        <v>#N/A</v>
      </c>
      <c r="V150" s="131">
        <f t="shared" si="8"/>
        <v>0</v>
      </c>
      <c r="W150" s="131" t="e">
        <f t="array" ref="W150">INDEX($B$20:$B$49,MATCH(0,COUNTIF($U$19:U149,$C$20:$C$700),0))</f>
        <v>#N/A</v>
      </c>
      <c r="X150" s="131">
        <f t="shared" si="9"/>
        <v>0</v>
      </c>
      <c r="Z150" s="131" t="e">
        <f t="array" ref="Z150">INDEX($D$20:$D$700,MATCH(0,COUNTIF(Z$19:$Z149,$D$20:$D$700),0))</f>
        <v>#N/A</v>
      </c>
      <c r="AA150" s="131">
        <f t="shared" si="10"/>
        <v>0</v>
      </c>
      <c r="AB150" s="131" t="e">
        <f t="array" ref="AB150">INDEX($B$20:$B$49,MATCH(0,COUNTIF(Z$19:$Z149,$D$20:$D$700),0))</f>
        <v>#N/A</v>
      </c>
      <c r="AC150" s="131">
        <f t="shared" si="11"/>
        <v>0</v>
      </c>
    </row>
    <row r="151" spans="2:29" x14ac:dyDescent="0.2">
      <c r="B151" s="114"/>
      <c r="C151" s="114"/>
      <c r="D151" s="113"/>
      <c r="F151" s="110"/>
      <c r="G151" s="109"/>
      <c r="H151" s="109"/>
      <c r="U151" s="131" t="e">
        <f t="array" ref="U151">INDEX($C$20:$C$700,MATCH(0,COUNTIF($U$19:U150,$C$20:$C$700),0))</f>
        <v>#N/A</v>
      </c>
      <c r="V151" s="131">
        <f t="shared" si="8"/>
        <v>0</v>
      </c>
      <c r="W151" s="131" t="e">
        <f t="array" ref="W151">INDEX($B$20:$B$49,MATCH(0,COUNTIF($U$19:U150,$C$20:$C$700),0))</f>
        <v>#N/A</v>
      </c>
      <c r="X151" s="131">
        <f t="shared" si="9"/>
        <v>0</v>
      </c>
      <c r="Z151" s="131" t="e">
        <f t="array" ref="Z151">INDEX($D$20:$D$700,MATCH(0,COUNTIF(Z$19:$Z150,$D$20:$D$700),0))</f>
        <v>#N/A</v>
      </c>
      <c r="AA151" s="131">
        <f t="shared" si="10"/>
        <v>0</v>
      </c>
      <c r="AB151" s="131" t="e">
        <f t="array" ref="AB151">INDEX($B$20:$B$49,MATCH(0,COUNTIF(Z$19:$Z150,$D$20:$D$700),0))</f>
        <v>#N/A</v>
      </c>
      <c r="AC151" s="131">
        <f t="shared" si="11"/>
        <v>0</v>
      </c>
    </row>
    <row r="152" spans="2:29" x14ac:dyDescent="0.2">
      <c r="B152" s="114"/>
      <c r="C152" s="114"/>
      <c r="D152" s="113"/>
      <c r="F152" s="110"/>
      <c r="G152" s="109"/>
      <c r="H152" s="109"/>
      <c r="U152" s="131" t="e">
        <f t="array" ref="U152">INDEX($C$20:$C$700,MATCH(0,COUNTIF($U$19:U151,$C$20:$C$700),0))</f>
        <v>#N/A</v>
      </c>
      <c r="V152" s="131">
        <f t="shared" si="8"/>
        <v>0</v>
      </c>
      <c r="W152" s="131" t="e">
        <f t="array" ref="W152">INDEX($B$20:$B$49,MATCH(0,COUNTIF($U$19:U151,$C$20:$C$700),0))</f>
        <v>#N/A</v>
      </c>
      <c r="X152" s="131">
        <f t="shared" si="9"/>
        <v>0</v>
      </c>
      <c r="Z152" s="131" t="e">
        <f t="array" ref="Z152">INDEX($D$20:$D$700,MATCH(0,COUNTIF(Z$19:$Z151,$D$20:$D$700),0))</f>
        <v>#N/A</v>
      </c>
      <c r="AA152" s="131">
        <f t="shared" si="10"/>
        <v>0</v>
      </c>
      <c r="AB152" s="131" t="e">
        <f t="array" ref="AB152">INDEX($B$20:$B$49,MATCH(0,COUNTIF(Z$19:$Z151,$D$20:$D$700),0))</f>
        <v>#N/A</v>
      </c>
      <c r="AC152" s="131">
        <f t="shared" si="11"/>
        <v>0</v>
      </c>
    </row>
    <row r="153" spans="2:29" x14ac:dyDescent="0.2">
      <c r="B153" s="114"/>
      <c r="C153" s="114"/>
      <c r="D153" s="113"/>
      <c r="F153" s="110"/>
      <c r="G153" s="109"/>
      <c r="H153" s="109"/>
      <c r="U153" s="131" t="e">
        <f t="array" ref="U153">INDEX($C$20:$C$700,MATCH(0,COUNTIF($U$19:U152,$C$20:$C$700),0))</f>
        <v>#N/A</v>
      </c>
      <c r="V153" s="131">
        <f t="shared" si="8"/>
        <v>0</v>
      </c>
      <c r="W153" s="131" t="e">
        <f t="array" ref="W153">INDEX($B$20:$B$49,MATCH(0,COUNTIF($U$19:U152,$C$20:$C$700),0))</f>
        <v>#N/A</v>
      </c>
      <c r="X153" s="131">
        <f t="shared" si="9"/>
        <v>0</v>
      </c>
      <c r="Z153" s="131" t="e">
        <f t="array" ref="Z153">INDEX($D$20:$D$700,MATCH(0,COUNTIF(Z$19:$Z152,$D$20:$D$700),0))</f>
        <v>#N/A</v>
      </c>
      <c r="AA153" s="131">
        <f t="shared" si="10"/>
        <v>0</v>
      </c>
      <c r="AB153" s="131" t="e">
        <f t="array" ref="AB153">INDEX($B$20:$B$49,MATCH(0,COUNTIF(Z$19:$Z152,$D$20:$D$700),0))</f>
        <v>#N/A</v>
      </c>
      <c r="AC153" s="131">
        <f t="shared" si="11"/>
        <v>0</v>
      </c>
    </row>
    <row r="154" spans="2:29" x14ac:dyDescent="0.2">
      <c r="B154" s="114"/>
      <c r="C154" s="114"/>
      <c r="D154" s="113"/>
      <c r="F154" s="110"/>
      <c r="G154" s="109"/>
      <c r="H154" s="109"/>
      <c r="U154" s="131" t="e">
        <f t="array" ref="U154">INDEX($C$20:$C$700,MATCH(0,COUNTIF($U$19:U153,$C$20:$C$700),0))</f>
        <v>#N/A</v>
      </c>
      <c r="V154" s="131">
        <f t="shared" si="8"/>
        <v>0</v>
      </c>
      <c r="W154" s="131" t="e">
        <f t="array" ref="W154">INDEX($B$20:$B$49,MATCH(0,COUNTIF($U$19:U153,$C$20:$C$700),0))</f>
        <v>#N/A</v>
      </c>
      <c r="X154" s="131">
        <f t="shared" si="9"/>
        <v>0</v>
      </c>
      <c r="Z154" s="131" t="e">
        <f t="array" ref="Z154">INDEX($D$20:$D$700,MATCH(0,COUNTIF(Z$19:$Z153,$D$20:$D$700),0))</f>
        <v>#N/A</v>
      </c>
      <c r="AA154" s="131">
        <f t="shared" si="10"/>
        <v>0</v>
      </c>
      <c r="AB154" s="131" t="e">
        <f t="array" ref="AB154">INDEX($B$20:$B$49,MATCH(0,COUNTIF(Z$19:$Z153,$D$20:$D$700),0))</f>
        <v>#N/A</v>
      </c>
      <c r="AC154" s="131">
        <f t="shared" si="11"/>
        <v>0</v>
      </c>
    </row>
    <row r="155" spans="2:29" x14ac:dyDescent="0.2">
      <c r="B155" s="114"/>
      <c r="C155" s="114"/>
      <c r="D155" s="113"/>
      <c r="F155" s="110"/>
      <c r="G155" s="109"/>
      <c r="H155" s="109"/>
      <c r="U155" s="131" t="e">
        <f t="array" ref="U155">INDEX($C$20:$C$700,MATCH(0,COUNTIF($U$19:U154,$C$20:$C$700),0))</f>
        <v>#N/A</v>
      </c>
      <c r="V155" s="131">
        <f t="shared" si="8"/>
        <v>0</v>
      </c>
      <c r="W155" s="131" t="e">
        <f t="array" ref="W155">INDEX($B$20:$B$49,MATCH(0,COUNTIF($U$19:U154,$C$20:$C$700),0))</f>
        <v>#N/A</v>
      </c>
      <c r="X155" s="131">
        <f t="shared" si="9"/>
        <v>0</v>
      </c>
      <c r="Z155" s="131" t="e">
        <f t="array" ref="Z155">INDEX($D$20:$D$700,MATCH(0,COUNTIF(Z$19:$Z154,$D$20:$D$700),0))</f>
        <v>#N/A</v>
      </c>
      <c r="AA155" s="131">
        <f t="shared" si="10"/>
        <v>0</v>
      </c>
      <c r="AB155" s="131" t="e">
        <f t="array" ref="AB155">INDEX($B$20:$B$49,MATCH(0,COUNTIF(Z$19:$Z154,$D$20:$D$700),0))</f>
        <v>#N/A</v>
      </c>
      <c r="AC155" s="131">
        <f t="shared" si="11"/>
        <v>0</v>
      </c>
    </row>
    <row r="156" spans="2:29" x14ac:dyDescent="0.2">
      <c r="B156" s="114"/>
      <c r="C156" s="114"/>
      <c r="D156" s="113"/>
      <c r="F156" s="110"/>
      <c r="G156" s="109"/>
      <c r="H156" s="109"/>
      <c r="U156" s="131" t="e">
        <f t="array" ref="U156">INDEX($C$20:$C$700,MATCH(0,COUNTIF($U$19:U155,$C$20:$C$700),0))</f>
        <v>#N/A</v>
      </c>
      <c r="V156" s="131">
        <f t="shared" si="8"/>
        <v>0</v>
      </c>
      <c r="W156" s="131" t="e">
        <f t="array" ref="W156">INDEX($B$20:$B$49,MATCH(0,COUNTIF($U$19:U155,$C$20:$C$700),0))</f>
        <v>#N/A</v>
      </c>
      <c r="X156" s="131">
        <f t="shared" si="9"/>
        <v>0</v>
      </c>
      <c r="Z156" s="131" t="e">
        <f t="array" ref="Z156">INDEX($D$20:$D$700,MATCH(0,COUNTIF(Z$19:$Z155,$D$20:$D$700),0))</f>
        <v>#N/A</v>
      </c>
      <c r="AA156" s="131">
        <f t="shared" si="10"/>
        <v>0</v>
      </c>
      <c r="AB156" s="131" t="e">
        <f t="array" ref="AB156">INDEX($B$20:$B$49,MATCH(0,COUNTIF(Z$19:$Z155,$D$20:$D$700),0))</f>
        <v>#N/A</v>
      </c>
      <c r="AC156" s="131">
        <f t="shared" si="11"/>
        <v>0</v>
      </c>
    </row>
    <row r="157" spans="2:29" x14ac:dyDescent="0.2">
      <c r="B157" s="114"/>
      <c r="C157" s="114"/>
      <c r="D157" s="113"/>
      <c r="F157" s="110"/>
      <c r="G157" s="109"/>
      <c r="H157" s="109"/>
      <c r="U157" s="131" t="e">
        <f t="array" ref="U157">INDEX($C$20:$C$700,MATCH(0,COUNTIF($U$19:U156,$C$20:$C$700),0))</f>
        <v>#N/A</v>
      </c>
      <c r="V157" s="131">
        <f t="shared" si="8"/>
        <v>0</v>
      </c>
      <c r="W157" s="131" t="e">
        <f t="array" ref="W157">INDEX($B$20:$B$49,MATCH(0,COUNTIF($U$19:U156,$C$20:$C$700),0))</f>
        <v>#N/A</v>
      </c>
      <c r="X157" s="131">
        <f t="shared" si="9"/>
        <v>0</v>
      </c>
      <c r="Z157" s="131" t="e">
        <f t="array" ref="Z157">INDEX($D$20:$D$700,MATCH(0,COUNTIF(Z$19:$Z156,$D$20:$D$700),0))</f>
        <v>#N/A</v>
      </c>
      <c r="AA157" s="131">
        <f t="shared" si="10"/>
        <v>0</v>
      </c>
      <c r="AB157" s="131" t="e">
        <f t="array" ref="AB157">INDEX($B$20:$B$49,MATCH(0,COUNTIF(Z$19:$Z156,$D$20:$D$700),0))</f>
        <v>#N/A</v>
      </c>
      <c r="AC157" s="131">
        <f t="shared" si="11"/>
        <v>0</v>
      </c>
    </row>
    <row r="158" spans="2:29" x14ac:dyDescent="0.2">
      <c r="B158" s="114"/>
      <c r="C158" s="114"/>
      <c r="D158" s="113"/>
      <c r="F158" s="110"/>
      <c r="G158" s="109"/>
      <c r="H158" s="109"/>
      <c r="U158" s="131" t="e">
        <f t="array" ref="U158">INDEX($C$20:$C$700,MATCH(0,COUNTIF($U$19:U157,$C$20:$C$700),0))</f>
        <v>#N/A</v>
      </c>
      <c r="V158" s="131">
        <f t="shared" si="8"/>
        <v>0</v>
      </c>
      <c r="W158" s="131" t="e">
        <f t="array" ref="W158">INDEX($B$20:$B$49,MATCH(0,COUNTIF($U$19:U157,$C$20:$C$700),0))</f>
        <v>#N/A</v>
      </c>
      <c r="X158" s="131">
        <f t="shared" si="9"/>
        <v>0</v>
      </c>
      <c r="Z158" s="131" t="e">
        <f t="array" ref="Z158">INDEX($D$20:$D$700,MATCH(0,COUNTIF(Z$19:$Z157,$D$20:$D$700),0))</f>
        <v>#N/A</v>
      </c>
      <c r="AA158" s="131">
        <f t="shared" si="10"/>
        <v>0</v>
      </c>
      <c r="AB158" s="131" t="e">
        <f t="array" ref="AB158">INDEX($B$20:$B$49,MATCH(0,COUNTIF(Z$19:$Z157,$D$20:$D$700),0))</f>
        <v>#N/A</v>
      </c>
      <c r="AC158" s="131">
        <f t="shared" si="11"/>
        <v>0</v>
      </c>
    </row>
    <row r="159" spans="2:29" x14ac:dyDescent="0.2">
      <c r="B159" s="114"/>
      <c r="C159" s="114"/>
      <c r="D159" s="113"/>
      <c r="F159" s="110"/>
      <c r="G159" s="109"/>
      <c r="H159" s="109"/>
      <c r="U159" s="131" t="e">
        <f t="array" ref="U159">INDEX($C$20:$C$700,MATCH(0,COUNTIF($U$19:U158,$C$20:$C$700),0))</f>
        <v>#N/A</v>
      </c>
      <c r="V159" s="131">
        <f t="shared" si="8"/>
        <v>0</v>
      </c>
      <c r="W159" s="131" t="e">
        <f t="array" ref="W159">INDEX($B$20:$B$49,MATCH(0,COUNTIF($U$19:U158,$C$20:$C$700),0))</f>
        <v>#N/A</v>
      </c>
      <c r="X159" s="131">
        <f t="shared" si="9"/>
        <v>0</v>
      </c>
      <c r="Z159" s="131" t="e">
        <f t="array" ref="Z159">INDEX($D$20:$D$700,MATCH(0,COUNTIF(Z$19:$Z158,$D$20:$D$700),0))</f>
        <v>#N/A</v>
      </c>
      <c r="AA159" s="131">
        <f t="shared" si="10"/>
        <v>0</v>
      </c>
      <c r="AB159" s="131" t="e">
        <f t="array" ref="AB159">INDEX($B$20:$B$49,MATCH(0,COUNTIF(Z$19:$Z158,$D$20:$D$700),0))</f>
        <v>#N/A</v>
      </c>
      <c r="AC159" s="131">
        <f t="shared" si="11"/>
        <v>0</v>
      </c>
    </row>
    <row r="160" spans="2:29" x14ac:dyDescent="0.2">
      <c r="B160" s="114"/>
      <c r="C160" s="114"/>
      <c r="D160" s="113"/>
      <c r="F160" s="110"/>
      <c r="G160" s="109"/>
      <c r="H160" s="109"/>
      <c r="U160" s="131" t="e">
        <f t="array" ref="U160">INDEX($C$20:$C$700,MATCH(0,COUNTIF($U$19:U159,$C$20:$C$700),0))</f>
        <v>#N/A</v>
      </c>
      <c r="V160" s="131">
        <f t="shared" si="8"/>
        <v>0</v>
      </c>
      <c r="W160" s="131" t="e">
        <f t="array" ref="W160">INDEX($B$20:$B$49,MATCH(0,COUNTIF($U$19:U159,$C$20:$C$700),0))</f>
        <v>#N/A</v>
      </c>
      <c r="X160" s="131">
        <f t="shared" si="9"/>
        <v>0</v>
      </c>
      <c r="Z160" s="131" t="e">
        <f t="array" ref="Z160">INDEX($D$20:$D$700,MATCH(0,COUNTIF(Z$19:$Z159,$D$20:$D$700),0))</f>
        <v>#N/A</v>
      </c>
      <c r="AA160" s="131">
        <f t="shared" si="10"/>
        <v>0</v>
      </c>
      <c r="AB160" s="131" t="e">
        <f t="array" ref="AB160">INDEX($B$20:$B$49,MATCH(0,COUNTIF(Z$19:$Z159,$D$20:$D$700),0))</f>
        <v>#N/A</v>
      </c>
      <c r="AC160" s="131">
        <f t="shared" si="11"/>
        <v>0</v>
      </c>
    </row>
    <row r="161" spans="2:29" x14ac:dyDescent="0.2">
      <c r="B161" s="114"/>
      <c r="C161" s="114"/>
      <c r="D161" s="113"/>
      <c r="F161" s="110"/>
      <c r="G161" s="109"/>
      <c r="H161" s="109"/>
      <c r="U161" s="131" t="e">
        <f t="array" ref="U161">INDEX($C$20:$C$700,MATCH(0,COUNTIF($U$19:U160,$C$20:$C$700),0))</f>
        <v>#N/A</v>
      </c>
      <c r="V161" s="131">
        <f t="shared" si="8"/>
        <v>0</v>
      </c>
      <c r="W161" s="131" t="e">
        <f t="array" ref="W161">INDEX($B$20:$B$49,MATCH(0,COUNTIF($U$19:U160,$C$20:$C$700),0))</f>
        <v>#N/A</v>
      </c>
      <c r="X161" s="131">
        <f t="shared" si="9"/>
        <v>0</v>
      </c>
      <c r="Z161" s="131" t="e">
        <f t="array" ref="Z161">INDEX($D$20:$D$700,MATCH(0,COUNTIF(Z$19:$Z160,$D$20:$D$700),0))</f>
        <v>#N/A</v>
      </c>
      <c r="AA161" s="131">
        <f t="shared" si="10"/>
        <v>0</v>
      </c>
      <c r="AB161" s="131" t="e">
        <f t="array" ref="AB161">INDEX($B$20:$B$49,MATCH(0,COUNTIF(Z$19:$Z160,$D$20:$D$700),0))</f>
        <v>#N/A</v>
      </c>
      <c r="AC161" s="131">
        <f t="shared" si="11"/>
        <v>0</v>
      </c>
    </row>
    <row r="162" spans="2:29" x14ac:dyDescent="0.2">
      <c r="B162" s="114"/>
      <c r="C162" s="114"/>
      <c r="D162" s="113"/>
      <c r="F162" s="110"/>
      <c r="G162" s="109"/>
      <c r="H162" s="109"/>
      <c r="U162" s="131" t="e">
        <f t="array" ref="U162">INDEX($C$20:$C$700,MATCH(0,COUNTIF($U$19:U161,$C$20:$C$700),0))</f>
        <v>#N/A</v>
      </c>
      <c r="V162" s="131">
        <f t="shared" si="8"/>
        <v>0</v>
      </c>
      <c r="W162" s="131" t="e">
        <f t="array" ref="W162">INDEX($B$20:$B$49,MATCH(0,COUNTIF($U$19:U161,$C$20:$C$700),0))</f>
        <v>#N/A</v>
      </c>
      <c r="X162" s="131">
        <f t="shared" si="9"/>
        <v>0</v>
      </c>
      <c r="Z162" s="131" t="e">
        <f t="array" ref="Z162">INDEX($D$20:$D$700,MATCH(0,COUNTIF(Z$19:$Z161,$D$20:$D$700),0))</f>
        <v>#N/A</v>
      </c>
      <c r="AA162" s="131">
        <f t="shared" si="10"/>
        <v>0</v>
      </c>
      <c r="AB162" s="131" t="e">
        <f t="array" ref="AB162">INDEX($B$20:$B$49,MATCH(0,COUNTIF(Z$19:$Z161,$D$20:$D$700),0))</f>
        <v>#N/A</v>
      </c>
      <c r="AC162" s="131">
        <f t="shared" si="11"/>
        <v>0</v>
      </c>
    </row>
    <row r="163" spans="2:29" x14ac:dyDescent="0.2">
      <c r="B163" s="114"/>
      <c r="C163" s="114"/>
      <c r="D163" s="113"/>
      <c r="F163" s="110"/>
      <c r="G163" s="109"/>
      <c r="H163" s="109"/>
      <c r="U163" s="131" t="e">
        <f t="array" ref="U163">INDEX($C$20:$C$700,MATCH(0,COUNTIF($U$19:U162,$C$20:$C$700),0))</f>
        <v>#N/A</v>
      </c>
      <c r="V163" s="131">
        <f t="shared" si="8"/>
        <v>0</v>
      </c>
      <c r="W163" s="131" t="e">
        <f t="array" ref="W163">INDEX($B$20:$B$49,MATCH(0,COUNTIF($U$19:U162,$C$20:$C$700),0))</f>
        <v>#N/A</v>
      </c>
      <c r="X163" s="131">
        <f t="shared" si="9"/>
        <v>0</v>
      </c>
      <c r="Z163" s="131" t="e">
        <f t="array" ref="Z163">INDEX($D$20:$D$700,MATCH(0,COUNTIF(Z$19:$Z162,$D$20:$D$700),0))</f>
        <v>#N/A</v>
      </c>
      <c r="AA163" s="131">
        <f t="shared" si="10"/>
        <v>0</v>
      </c>
      <c r="AB163" s="131" t="e">
        <f t="array" ref="AB163">INDEX($B$20:$B$49,MATCH(0,COUNTIF(Z$19:$Z162,$D$20:$D$700),0))</f>
        <v>#N/A</v>
      </c>
      <c r="AC163" s="131">
        <f t="shared" si="11"/>
        <v>0</v>
      </c>
    </row>
    <row r="164" spans="2:29" x14ac:dyDescent="0.2">
      <c r="B164" s="114"/>
      <c r="C164" s="114"/>
      <c r="D164" s="113"/>
      <c r="F164" s="110"/>
      <c r="G164" s="109"/>
      <c r="H164" s="109"/>
      <c r="U164" s="131" t="e">
        <f t="array" ref="U164">INDEX($C$20:$C$700,MATCH(0,COUNTIF($U$19:U163,$C$20:$C$700),0))</f>
        <v>#N/A</v>
      </c>
      <c r="V164" s="131">
        <f t="shared" si="8"/>
        <v>0</v>
      </c>
      <c r="W164" s="131" t="e">
        <f t="array" ref="W164">INDEX($B$20:$B$49,MATCH(0,COUNTIF($U$19:U163,$C$20:$C$700),0))</f>
        <v>#N/A</v>
      </c>
      <c r="X164" s="131">
        <f t="shared" si="9"/>
        <v>0</v>
      </c>
      <c r="Z164" s="131" t="e">
        <f t="array" ref="Z164">INDEX($D$20:$D$700,MATCH(0,COUNTIF(Z$19:$Z163,$D$20:$D$700),0))</f>
        <v>#N/A</v>
      </c>
      <c r="AA164" s="131">
        <f t="shared" si="10"/>
        <v>0</v>
      </c>
      <c r="AB164" s="131" t="e">
        <f t="array" ref="AB164">INDEX($B$20:$B$49,MATCH(0,COUNTIF(Z$19:$Z163,$D$20:$D$700),0))</f>
        <v>#N/A</v>
      </c>
      <c r="AC164" s="131">
        <f t="shared" si="11"/>
        <v>0</v>
      </c>
    </row>
    <row r="165" spans="2:29" x14ac:dyDescent="0.2">
      <c r="B165" s="114"/>
      <c r="C165" s="114"/>
      <c r="D165" s="113"/>
      <c r="F165" s="110"/>
      <c r="G165" s="109"/>
      <c r="H165" s="109"/>
      <c r="U165" s="131" t="e">
        <f t="array" ref="U165">INDEX($C$20:$C$700,MATCH(0,COUNTIF($U$19:U164,$C$20:$C$700),0))</f>
        <v>#N/A</v>
      </c>
      <c r="V165" s="131">
        <f t="shared" si="8"/>
        <v>0</v>
      </c>
      <c r="W165" s="131" t="e">
        <f t="array" ref="W165">INDEX($B$20:$B$49,MATCH(0,COUNTIF($U$19:U164,$C$20:$C$700),0))</f>
        <v>#N/A</v>
      </c>
      <c r="X165" s="131">
        <f t="shared" si="9"/>
        <v>0</v>
      </c>
      <c r="Z165" s="131" t="e">
        <f t="array" ref="Z165">INDEX($D$20:$D$700,MATCH(0,COUNTIF(Z$19:$Z164,$D$20:$D$700),0))</f>
        <v>#N/A</v>
      </c>
      <c r="AA165" s="131">
        <f t="shared" si="10"/>
        <v>0</v>
      </c>
      <c r="AB165" s="131" t="e">
        <f t="array" ref="AB165">INDEX($B$20:$B$49,MATCH(0,COUNTIF(Z$19:$Z164,$D$20:$D$700),0))</f>
        <v>#N/A</v>
      </c>
      <c r="AC165" s="131">
        <f t="shared" si="11"/>
        <v>0</v>
      </c>
    </row>
    <row r="166" spans="2:29" x14ac:dyDescent="0.2">
      <c r="B166" s="114"/>
      <c r="C166" s="114"/>
      <c r="D166" s="113"/>
      <c r="F166" s="110"/>
      <c r="G166" s="109"/>
      <c r="H166" s="109"/>
      <c r="U166" s="131" t="e">
        <f t="array" ref="U166">INDEX($C$20:$C$700,MATCH(0,COUNTIF($U$19:U165,$C$20:$C$700),0))</f>
        <v>#N/A</v>
      </c>
      <c r="V166" s="131">
        <f t="shared" si="8"/>
        <v>0</v>
      </c>
      <c r="W166" s="131" t="e">
        <f t="array" ref="W166">INDEX($B$20:$B$49,MATCH(0,COUNTIF($U$19:U165,$C$20:$C$700),0))</f>
        <v>#N/A</v>
      </c>
      <c r="X166" s="131">
        <f t="shared" si="9"/>
        <v>0</v>
      </c>
      <c r="Z166" s="131" t="e">
        <f t="array" ref="Z166">INDEX($D$20:$D$700,MATCH(0,COUNTIF(Z$19:$Z165,$D$20:$D$700),0))</f>
        <v>#N/A</v>
      </c>
      <c r="AA166" s="131">
        <f t="shared" si="10"/>
        <v>0</v>
      </c>
      <c r="AB166" s="131" t="e">
        <f t="array" ref="AB166">INDEX($B$20:$B$49,MATCH(0,COUNTIF(Z$19:$Z165,$D$20:$D$700),0))</f>
        <v>#N/A</v>
      </c>
      <c r="AC166" s="131">
        <f t="shared" si="11"/>
        <v>0</v>
      </c>
    </row>
    <row r="167" spans="2:29" x14ac:dyDescent="0.2">
      <c r="B167" s="114"/>
      <c r="C167" s="114"/>
      <c r="D167" s="113"/>
      <c r="F167" s="110"/>
      <c r="G167" s="109"/>
      <c r="H167" s="109"/>
      <c r="U167" s="131" t="e">
        <f t="array" ref="U167">INDEX($C$20:$C$700,MATCH(0,COUNTIF($U$19:U166,$C$20:$C$700),0))</f>
        <v>#N/A</v>
      </c>
      <c r="V167" s="131">
        <f t="shared" si="8"/>
        <v>0</v>
      </c>
      <c r="W167" s="131" t="e">
        <f t="array" ref="W167">INDEX($B$20:$B$49,MATCH(0,COUNTIF($U$19:U166,$C$20:$C$700),0))</f>
        <v>#N/A</v>
      </c>
      <c r="X167" s="131">
        <f t="shared" si="9"/>
        <v>0</v>
      </c>
      <c r="Z167" s="131" t="e">
        <f t="array" ref="Z167">INDEX($D$20:$D$700,MATCH(0,COUNTIF(Z$19:$Z166,$D$20:$D$700),0))</f>
        <v>#N/A</v>
      </c>
      <c r="AA167" s="131">
        <f t="shared" si="10"/>
        <v>0</v>
      </c>
      <c r="AB167" s="131" t="e">
        <f t="array" ref="AB167">INDEX($B$20:$B$49,MATCH(0,COUNTIF(Z$19:$Z166,$D$20:$D$700),0))</f>
        <v>#N/A</v>
      </c>
      <c r="AC167" s="131">
        <f t="shared" si="11"/>
        <v>0</v>
      </c>
    </row>
    <row r="168" spans="2:29" x14ac:dyDescent="0.2">
      <c r="B168" s="114"/>
      <c r="C168" s="114"/>
      <c r="D168" s="113"/>
      <c r="F168" s="110"/>
      <c r="G168" s="109"/>
      <c r="H168" s="109"/>
      <c r="U168" s="131" t="e">
        <f t="array" ref="U168">INDEX($C$20:$C$700,MATCH(0,COUNTIF($U$19:U167,$C$20:$C$700),0))</f>
        <v>#N/A</v>
      </c>
      <c r="V168" s="131">
        <f t="shared" si="8"/>
        <v>0</v>
      </c>
      <c r="W168" s="131" t="e">
        <f t="array" ref="W168">INDEX($B$20:$B$49,MATCH(0,COUNTIF($U$19:U167,$C$20:$C$700),0))</f>
        <v>#N/A</v>
      </c>
      <c r="X168" s="131">
        <f t="shared" si="9"/>
        <v>0</v>
      </c>
      <c r="Z168" s="131" t="e">
        <f t="array" ref="Z168">INDEX($D$20:$D$700,MATCH(0,COUNTIF(Z$19:$Z167,$D$20:$D$700),0))</f>
        <v>#N/A</v>
      </c>
      <c r="AA168" s="131">
        <f t="shared" si="10"/>
        <v>0</v>
      </c>
      <c r="AB168" s="131" t="e">
        <f t="array" ref="AB168">INDEX($B$20:$B$49,MATCH(0,COUNTIF(Z$19:$Z167,$D$20:$D$700),0))</f>
        <v>#N/A</v>
      </c>
      <c r="AC168" s="131">
        <f t="shared" si="11"/>
        <v>0</v>
      </c>
    </row>
    <row r="169" spans="2:29" x14ac:dyDescent="0.2">
      <c r="B169" s="114"/>
      <c r="C169" s="114"/>
      <c r="D169" s="113"/>
      <c r="F169" s="110"/>
      <c r="G169" s="109"/>
      <c r="H169" s="109"/>
      <c r="U169" s="131" t="e">
        <f t="array" ref="U169">INDEX($C$20:$C$700,MATCH(0,COUNTIF($U$19:U168,$C$20:$C$700),0))</f>
        <v>#N/A</v>
      </c>
      <c r="V169" s="131">
        <f t="shared" si="8"/>
        <v>0</v>
      </c>
      <c r="W169" s="131" t="e">
        <f t="array" ref="W169">INDEX($B$20:$B$49,MATCH(0,COUNTIF($U$19:U168,$C$20:$C$700),0))</f>
        <v>#N/A</v>
      </c>
      <c r="X169" s="131">
        <f t="shared" si="9"/>
        <v>0</v>
      </c>
      <c r="Z169" s="131" t="e">
        <f t="array" ref="Z169">INDEX($D$20:$D$700,MATCH(0,COUNTIF(Z$19:$Z168,$D$20:$D$700),0))</f>
        <v>#N/A</v>
      </c>
      <c r="AA169" s="131">
        <f t="shared" si="10"/>
        <v>0</v>
      </c>
      <c r="AB169" s="131" t="e">
        <f t="array" ref="AB169">INDEX($B$20:$B$49,MATCH(0,COUNTIF(Z$19:$Z168,$D$20:$D$700),0))</f>
        <v>#N/A</v>
      </c>
      <c r="AC169" s="131">
        <f t="shared" si="11"/>
        <v>0</v>
      </c>
    </row>
    <row r="170" spans="2:29" x14ac:dyDescent="0.2">
      <c r="B170" s="114"/>
      <c r="C170" s="114"/>
      <c r="D170" s="113"/>
      <c r="F170" s="110"/>
      <c r="G170" s="109"/>
      <c r="H170" s="109"/>
      <c r="U170" s="131" t="e">
        <f t="array" ref="U170">INDEX($C$20:$C$700,MATCH(0,COUNTIF($U$19:U169,$C$20:$C$700),0))</f>
        <v>#N/A</v>
      </c>
      <c r="V170" s="131">
        <f t="shared" si="8"/>
        <v>0</v>
      </c>
      <c r="W170" s="131" t="e">
        <f t="array" ref="W170">INDEX($B$20:$B$49,MATCH(0,COUNTIF($U$19:U169,$C$20:$C$700),0))</f>
        <v>#N/A</v>
      </c>
      <c r="X170" s="131">
        <f t="shared" si="9"/>
        <v>0</v>
      </c>
      <c r="Z170" s="131" t="e">
        <f t="array" ref="Z170">INDEX($D$20:$D$700,MATCH(0,COUNTIF(Z$19:$Z169,$D$20:$D$700),0))</f>
        <v>#N/A</v>
      </c>
      <c r="AA170" s="131">
        <f t="shared" si="10"/>
        <v>0</v>
      </c>
      <c r="AB170" s="131" t="e">
        <f t="array" ref="AB170">INDEX($B$20:$B$49,MATCH(0,COUNTIF(Z$19:$Z169,$D$20:$D$700),0))</f>
        <v>#N/A</v>
      </c>
      <c r="AC170" s="131">
        <f t="shared" si="11"/>
        <v>0</v>
      </c>
    </row>
    <row r="171" spans="2:29" x14ac:dyDescent="0.2">
      <c r="B171" s="114"/>
      <c r="C171" s="114"/>
      <c r="D171" s="113"/>
      <c r="F171" s="110"/>
      <c r="G171" s="109"/>
      <c r="H171" s="109"/>
      <c r="U171" s="131" t="e">
        <f t="array" ref="U171">INDEX($C$20:$C$700,MATCH(0,COUNTIF($U$19:U170,$C$20:$C$700),0))</f>
        <v>#N/A</v>
      </c>
      <c r="V171" s="131">
        <f t="shared" si="8"/>
        <v>0</v>
      </c>
      <c r="W171" s="131" t="e">
        <f t="array" ref="W171">INDEX($B$20:$B$49,MATCH(0,COUNTIF($U$19:U170,$C$20:$C$700),0))</f>
        <v>#N/A</v>
      </c>
      <c r="X171" s="131">
        <f t="shared" si="9"/>
        <v>0</v>
      </c>
      <c r="Z171" s="131" t="e">
        <f t="array" ref="Z171">INDEX($D$20:$D$700,MATCH(0,COUNTIF(Z$19:$Z170,$D$20:$D$700),0))</f>
        <v>#N/A</v>
      </c>
      <c r="AA171" s="131">
        <f t="shared" si="10"/>
        <v>0</v>
      </c>
      <c r="AB171" s="131" t="e">
        <f t="array" ref="AB171">INDEX($B$20:$B$49,MATCH(0,COUNTIF(Z$19:$Z170,$D$20:$D$700),0))</f>
        <v>#N/A</v>
      </c>
      <c r="AC171" s="131">
        <f t="shared" si="11"/>
        <v>0</v>
      </c>
    </row>
    <row r="172" spans="2:29" x14ac:dyDescent="0.2">
      <c r="B172" s="114"/>
      <c r="C172" s="114"/>
      <c r="D172" s="113"/>
      <c r="F172" s="110"/>
      <c r="G172" s="109"/>
      <c r="H172" s="109"/>
      <c r="U172" s="131" t="e">
        <f t="array" ref="U172">INDEX($C$20:$C$700,MATCH(0,COUNTIF($U$19:U171,$C$20:$C$700),0))</f>
        <v>#N/A</v>
      </c>
      <c r="V172" s="131">
        <f t="shared" si="8"/>
        <v>0</v>
      </c>
      <c r="W172" s="131" t="e">
        <f t="array" ref="W172">INDEX($B$20:$B$49,MATCH(0,COUNTIF($U$19:U171,$C$20:$C$700),0))</f>
        <v>#N/A</v>
      </c>
      <c r="X172" s="131">
        <f t="shared" si="9"/>
        <v>0</v>
      </c>
      <c r="Z172" s="131" t="e">
        <f t="array" ref="Z172">INDEX($D$20:$D$700,MATCH(0,COUNTIF(Z$19:$Z171,$D$20:$D$700),0))</f>
        <v>#N/A</v>
      </c>
      <c r="AA172" s="131">
        <f t="shared" si="10"/>
        <v>0</v>
      </c>
      <c r="AB172" s="131" t="e">
        <f t="array" ref="AB172">INDEX($B$20:$B$49,MATCH(0,COUNTIF(Z$19:$Z171,$D$20:$D$700),0))</f>
        <v>#N/A</v>
      </c>
      <c r="AC172" s="131">
        <f t="shared" si="11"/>
        <v>0</v>
      </c>
    </row>
    <row r="173" spans="2:29" x14ac:dyDescent="0.2">
      <c r="B173" s="114"/>
      <c r="C173" s="114"/>
      <c r="D173" s="113"/>
      <c r="F173" s="110"/>
      <c r="G173" s="109"/>
      <c r="H173" s="109"/>
      <c r="U173" s="131" t="e">
        <f t="array" ref="U173">INDEX($C$20:$C$700,MATCH(0,COUNTIF($U$19:U172,$C$20:$C$700),0))</f>
        <v>#N/A</v>
      </c>
      <c r="V173" s="131">
        <f t="shared" si="8"/>
        <v>0</v>
      </c>
      <c r="W173" s="131" t="e">
        <f t="array" ref="W173">INDEX($B$20:$B$49,MATCH(0,COUNTIF($U$19:U172,$C$20:$C$700),0))</f>
        <v>#N/A</v>
      </c>
      <c r="X173" s="131">
        <f t="shared" si="9"/>
        <v>0</v>
      </c>
      <c r="Z173" s="131" t="e">
        <f t="array" ref="Z173">INDEX($D$20:$D$700,MATCH(0,COUNTIF(Z$19:$Z172,$D$20:$D$700),0))</f>
        <v>#N/A</v>
      </c>
      <c r="AA173" s="131">
        <f t="shared" si="10"/>
        <v>0</v>
      </c>
      <c r="AB173" s="131" t="e">
        <f t="array" ref="AB173">INDEX($B$20:$B$49,MATCH(0,COUNTIF(Z$19:$Z172,$D$20:$D$700),0))</f>
        <v>#N/A</v>
      </c>
      <c r="AC173" s="131">
        <f t="shared" si="11"/>
        <v>0</v>
      </c>
    </row>
    <row r="174" spans="2:29" x14ac:dyDescent="0.2">
      <c r="B174" s="114"/>
      <c r="C174" s="114"/>
      <c r="D174" s="113"/>
      <c r="F174" s="110"/>
      <c r="G174" s="109"/>
      <c r="H174" s="109"/>
      <c r="U174" s="131" t="e">
        <f t="array" ref="U174">INDEX($C$20:$C$700,MATCH(0,COUNTIF($U$19:U173,$C$20:$C$700),0))</f>
        <v>#N/A</v>
      </c>
      <c r="V174" s="131">
        <f t="shared" si="8"/>
        <v>0</v>
      </c>
      <c r="W174" s="131" t="e">
        <f t="array" ref="W174">INDEX($B$20:$B$49,MATCH(0,COUNTIF($U$19:U173,$C$20:$C$700),0))</f>
        <v>#N/A</v>
      </c>
      <c r="X174" s="131">
        <f t="shared" si="9"/>
        <v>0</v>
      </c>
      <c r="Z174" s="131" t="e">
        <f t="array" ref="Z174">INDEX($D$20:$D$700,MATCH(0,COUNTIF(Z$19:$Z173,$D$20:$D$700),0))</f>
        <v>#N/A</v>
      </c>
      <c r="AA174" s="131">
        <f t="shared" si="10"/>
        <v>0</v>
      </c>
      <c r="AB174" s="131" t="e">
        <f t="array" ref="AB174">INDEX($B$20:$B$49,MATCH(0,COUNTIF(Z$19:$Z173,$D$20:$D$700),0))</f>
        <v>#N/A</v>
      </c>
      <c r="AC174" s="131">
        <f t="shared" si="11"/>
        <v>0</v>
      </c>
    </row>
    <row r="175" spans="2:29" x14ac:dyDescent="0.2">
      <c r="B175" s="114"/>
      <c r="C175" s="114"/>
      <c r="D175" s="113"/>
      <c r="F175" s="110"/>
      <c r="G175" s="109"/>
      <c r="H175" s="109"/>
      <c r="U175" s="131" t="e">
        <f t="array" ref="U175">INDEX($C$20:$C$700,MATCH(0,COUNTIF($U$19:U174,$C$20:$C$700),0))</f>
        <v>#N/A</v>
      </c>
      <c r="V175" s="131">
        <f t="shared" si="8"/>
        <v>0</v>
      </c>
      <c r="W175" s="131" t="e">
        <f t="array" ref="W175">INDEX($B$20:$B$49,MATCH(0,COUNTIF($U$19:U174,$C$20:$C$700),0))</f>
        <v>#N/A</v>
      </c>
      <c r="X175" s="131">
        <f t="shared" si="9"/>
        <v>0</v>
      </c>
      <c r="Z175" s="131" t="e">
        <f t="array" ref="Z175">INDEX($D$20:$D$700,MATCH(0,COUNTIF(Z$19:$Z174,$D$20:$D$700),0))</f>
        <v>#N/A</v>
      </c>
      <c r="AA175" s="131">
        <f t="shared" si="10"/>
        <v>0</v>
      </c>
      <c r="AB175" s="131" t="e">
        <f t="array" ref="AB175">INDEX($B$20:$B$49,MATCH(0,COUNTIF(Z$19:$Z174,$D$20:$D$700),0))</f>
        <v>#N/A</v>
      </c>
      <c r="AC175" s="131">
        <f t="shared" si="11"/>
        <v>0</v>
      </c>
    </row>
    <row r="176" spans="2:29" x14ac:dyDescent="0.2">
      <c r="B176" s="114"/>
      <c r="C176" s="114"/>
      <c r="D176" s="113"/>
      <c r="F176" s="110"/>
      <c r="G176" s="109"/>
      <c r="H176" s="109"/>
      <c r="U176" s="131" t="e">
        <f t="array" ref="U176">INDEX($C$20:$C$700,MATCH(0,COUNTIF($U$19:U175,$C$20:$C$700),0))</f>
        <v>#N/A</v>
      </c>
      <c r="V176" s="131">
        <f t="shared" si="8"/>
        <v>0</v>
      </c>
      <c r="W176" s="131" t="e">
        <f t="array" ref="W176">INDEX($B$20:$B$49,MATCH(0,COUNTIF($U$19:U175,$C$20:$C$700),0))</f>
        <v>#N/A</v>
      </c>
      <c r="X176" s="131">
        <f t="shared" si="9"/>
        <v>0</v>
      </c>
      <c r="Z176" s="131" t="e">
        <f t="array" ref="Z176">INDEX($D$20:$D$700,MATCH(0,COUNTIF(Z$19:$Z175,$D$20:$D$700),0))</f>
        <v>#N/A</v>
      </c>
      <c r="AA176" s="131">
        <f t="shared" si="10"/>
        <v>0</v>
      </c>
      <c r="AB176" s="131" t="e">
        <f t="array" ref="AB176">INDEX($B$20:$B$49,MATCH(0,COUNTIF(Z$19:$Z175,$D$20:$D$700),0))</f>
        <v>#N/A</v>
      </c>
      <c r="AC176" s="131">
        <f t="shared" si="11"/>
        <v>0</v>
      </c>
    </row>
    <row r="177" spans="2:29" x14ac:dyDescent="0.2">
      <c r="B177" s="114"/>
      <c r="C177" s="114"/>
      <c r="D177" s="113"/>
      <c r="F177" s="110"/>
      <c r="G177" s="109"/>
      <c r="H177" s="109"/>
      <c r="U177" s="131" t="e">
        <f t="array" ref="U177">INDEX($C$20:$C$700,MATCH(0,COUNTIF($U$19:U176,$C$20:$C$700),0))</f>
        <v>#N/A</v>
      </c>
      <c r="V177" s="131">
        <f t="shared" si="8"/>
        <v>0</v>
      </c>
      <c r="W177" s="131" t="e">
        <f t="array" ref="W177">INDEX($B$20:$B$49,MATCH(0,COUNTIF($U$19:U176,$C$20:$C$700),0))</f>
        <v>#N/A</v>
      </c>
      <c r="X177" s="131">
        <f t="shared" si="9"/>
        <v>0</v>
      </c>
      <c r="Z177" s="131" t="e">
        <f t="array" ref="Z177">INDEX($D$20:$D$700,MATCH(0,COUNTIF(Z$19:$Z176,$D$20:$D$700),0))</f>
        <v>#N/A</v>
      </c>
      <c r="AA177" s="131">
        <f t="shared" si="10"/>
        <v>0</v>
      </c>
      <c r="AB177" s="131" t="e">
        <f t="array" ref="AB177">INDEX($B$20:$B$49,MATCH(0,COUNTIF(Z$19:$Z176,$D$20:$D$700),0))</f>
        <v>#N/A</v>
      </c>
      <c r="AC177" s="131">
        <f t="shared" si="11"/>
        <v>0</v>
      </c>
    </row>
    <row r="178" spans="2:29" x14ac:dyDescent="0.2">
      <c r="B178" s="114"/>
      <c r="C178" s="114"/>
      <c r="D178" s="113"/>
      <c r="F178" s="110"/>
      <c r="G178" s="109"/>
      <c r="H178" s="109"/>
      <c r="U178" s="131" t="e">
        <f t="array" ref="U178">INDEX($C$20:$C$700,MATCH(0,COUNTIF($U$19:U177,$C$20:$C$700),0))</f>
        <v>#N/A</v>
      </c>
      <c r="V178" s="131">
        <f t="shared" si="8"/>
        <v>0</v>
      </c>
      <c r="W178" s="131" t="e">
        <f t="array" ref="W178">INDEX($B$20:$B$49,MATCH(0,COUNTIF($U$19:U177,$C$20:$C$700),0))</f>
        <v>#N/A</v>
      </c>
      <c r="X178" s="131">
        <f t="shared" si="9"/>
        <v>0</v>
      </c>
      <c r="Z178" s="131" t="e">
        <f t="array" ref="Z178">INDEX($D$20:$D$700,MATCH(0,COUNTIF(Z$19:$Z177,$D$20:$D$700),0))</f>
        <v>#N/A</v>
      </c>
      <c r="AA178" s="131">
        <f t="shared" si="10"/>
        <v>0</v>
      </c>
      <c r="AB178" s="131" t="e">
        <f t="array" ref="AB178">INDEX($B$20:$B$49,MATCH(0,COUNTIF(Z$19:$Z177,$D$20:$D$700),0))</f>
        <v>#N/A</v>
      </c>
      <c r="AC178" s="131">
        <f t="shared" si="11"/>
        <v>0</v>
      </c>
    </row>
    <row r="179" spans="2:29" x14ac:dyDescent="0.2">
      <c r="B179" s="114"/>
      <c r="C179" s="114"/>
      <c r="D179" s="113"/>
      <c r="F179" s="110"/>
      <c r="G179" s="109"/>
      <c r="H179" s="109"/>
      <c r="U179" s="131" t="e">
        <f t="array" ref="U179">INDEX($C$20:$C$700,MATCH(0,COUNTIF($U$19:U178,$C$20:$C$700),0))</f>
        <v>#N/A</v>
      </c>
      <c r="V179" s="131">
        <f t="shared" si="8"/>
        <v>0</v>
      </c>
      <c r="W179" s="131" t="e">
        <f t="array" ref="W179">INDEX($B$20:$B$49,MATCH(0,COUNTIF($U$19:U178,$C$20:$C$700),0))</f>
        <v>#N/A</v>
      </c>
      <c r="X179" s="131">
        <f t="shared" si="9"/>
        <v>0</v>
      </c>
      <c r="Z179" s="131" t="e">
        <f t="array" ref="Z179">INDEX($D$20:$D$700,MATCH(0,COUNTIF(Z$19:$Z178,$D$20:$D$700),0))</f>
        <v>#N/A</v>
      </c>
      <c r="AA179" s="131">
        <f t="shared" si="10"/>
        <v>0</v>
      </c>
      <c r="AB179" s="131" t="e">
        <f t="array" ref="AB179">INDEX($B$20:$B$49,MATCH(0,COUNTIF(Z$19:$Z178,$D$20:$D$700),0))</f>
        <v>#N/A</v>
      </c>
      <c r="AC179" s="131">
        <f t="shared" si="11"/>
        <v>0</v>
      </c>
    </row>
    <row r="180" spans="2:29" x14ac:dyDescent="0.2">
      <c r="B180" s="114"/>
      <c r="C180" s="114"/>
      <c r="D180" s="113"/>
      <c r="F180" s="110"/>
      <c r="G180" s="109"/>
      <c r="H180" s="109"/>
      <c r="U180" s="131" t="e">
        <f t="array" ref="U180">INDEX($C$20:$C$700,MATCH(0,COUNTIF($U$19:U179,$C$20:$C$700),0))</f>
        <v>#N/A</v>
      </c>
      <c r="V180" s="131">
        <f t="shared" si="8"/>
        <v>0</v>
      </c>
      <c r="W180" s="131" t="e">
        <f t="array" ref="W180">INDEX($B$20:$B$49,MATCH(0,COUNTIF($U$19:U179,$C$20:$C$700),0))</f>
        <v>#N/A</v>
      </c>
      <c r="X180" s="131">
        <f t="shared" si="9"/>
        <v>0</v>
      </c>
      <c r="Z180" s="131" t="e">
        <f t="array" ref="Z180">INDEX($D$20:$D$700,MATCH(0,COUNTIF(Z$19:$Z179,$D$20:$D$700),0))</f>
        <v>#N/A</v>
      </c>
      <c r="AA180" s="131">
        <f t="shared" si="10"/>
        <v>0</v>
      </c>
      <c r="AB180" s="131" t="e">
        <f t="array" ref="AB180">INDEX($B$20:$B$49,MATCH(0,COUNTIF(Z$19:$Z179,$D$20:$D$700),0))</f>
        <v>#N/A</v>
      </c>
      <c r="AC180" s="131">
        <f t="shared" si="11"/>
        <v>0</v>
      </c>
    </row>
    <row r="181" spans="2:29" x14ac:dyDescent="0.2">
      <c r="B181" s="114"/>
      <c r="C181" s="114"/>
      <c r="D181" s="113"/>
      <c r="F181" s="110"/>
      <c r="G181" s="109"/>
      <c r="H181" s="109"/>
      <c r="U181" s="131" t="e">
        <f t="array" ref="U181">INDEX($C$20:$C$700,MATCH(0,COUNTIF($U$19:U180,$C$20:$C$700),0))</f>
        <v>#N/A</v>
      </c>
      <c r="V181" s="131">
        <f t="shared" si="8"/>
        <v>0</v>
      </c>
      <c r="W181" s="131" t="e">
        <f t="array" ref="W181">INDEX($B$20:$B$49,MATCH(0,COUNTIF($U$19:U180,$C$20:$C$700),0))</f>
        <v>#N/A</v>
      </c>
      <c r="X181" s="131">
        <f t="shared" si="9"/>
        <v>0</v>
      </c>
      <c r="Z181" s="131" t="e">
        <f t="array" ref="Z181">INDEX($D$20:$D$700,MATCH(0,COUNTIF(Z$19:$Z180,$D$20:$D$700),0))</f>
        <v>#N/A</v>
      </c>
      <c r="AA181" s="131">
        <f t="shared" si="10"/>
        <v>0</v>
      </c>
      <c r="AB181" s="131" t="e">
        <f t="array" ref="AB181">INDEX($B$20:$B$49,MATCH(0,COUNTIF(Z$19:$Z180,$D$20:$D$700),0))</f>
        <v>#N/A</v>
      </c>
      <c r="AC181" s="131">
        <f t="shared" si="11"/>
        <v>0</v>
      </c>
    </row>
    <row r="182" spans="2:29" x14ac:dyDescent="0.2">
      <c r="B182" s="114"/>
      <c r="C182" s="114"/>
      <c r="D182" s="113"/>
      <c r="F182" s="110"/>
      <c r="G182" s="109"/>
      <c r="H182" s="109"/>
      <c r="U182" s="131" t="e">
        <f t="array" ref="U182">INDEX($C$20:$C$700,MATCH(0,COUNTIF($U$19:U181,$C$20:$C$700),0))</f>
        <v>#N/A</v>
      </c>
      <c r="V182" s="131">
        <f t="shared" si="8"/>
        <v>0</v>
      </c>
      <c r="W182" s="131" t="e">
        <f t="array" ref="W182">INDEX($B$20:$B$49,MATCH(0,COUNTIF($U$19:U181,$C$20:$C$700),0))</f>
        <v>#N/A</v>
      </c>
      <c r="X182" s="131">
        <f t="shared" si="9"/>
        <v>0</v>
      </c>
      <c r="Z182" s="131" t="e">
        <f t="array" ref="Z182">INDEX($D$20:$D$700,MATCH(0,COUNTIF(Z$19:$Z181,$D$20:$D$700),0))</f>
        <v>#N/A</v>
      </c>
      <c r="AA182" s="131">
        <f t="shared" si="10"/>
        <v>0</v>
      </c>
      <c r="AB182" s="131" t="e">
        <f t="array" ref="AB182">INDEX($B$20:$B$49,MATCH(0,COUNTIF(Z$19:$Z181,$D$20:$D$700),0))</f>
        <v>#N/A</v>
      </c>
      <c r="AC182" s="131">
        <f t="shared" si="11"/>
        <v>0</v>
      </c>
    </row>
    <row r="183" spans="2:29" x14ac:dyDescent="0.2">
      <c r="B183" s="114"/>
      <c r="C183" s="114"/>
      <c r="D183" s="113"/>
      <c r="F183" s="110"/>
      <c r="G183" s="109"/>
      <c r="H183" s="109"/>
      <c r="U183" s="131" t="e">
        <f t="array" ref="U183">INDEX($C$20:$C$700,MATCH(0,COUNTIF($U$19:U182,$C$20:$C$700),0))</f>
        <v>#N/A</v>
      </c>
      <c r="V183" s="131">
        <f t="shared" si="8"/>
        <v>0</v>
      </c>
      <c r="W183" s="131" t="e">
        <f t="array" ref="W183">INDEX($B$20:$B$49,MATCH(0,COUNTIF($U$19:U182,$C$20:$C$700),0))</f>
        <v>#N/A</v>
      </c>
      <c r="X183" s="131">
        <f t="shared" si="9"/>
        <v>0</v>
      </c>
      <c r="Z183" s="131" t="e">
        <f t="array" ref="Z183">INDEX($D$20:$D$700,MATCH(0,COUNTIF(Z$19:$Z182,$D$20:$D$700),0))</f>
        <v>#N/A</v>
      </c>
      <c r="AA183" s="131">
        <f t="shared" si="10"/>
        <v>0</v>
      </c>
      <c r="AB183" s="131" t="e">
        <f t="array" ref="AB183">INDEX($B$20:$B$49,MATCH(0,COUNTIF(Z$19:$Z182,$D$20:$D$700),0))</f>
        <v>#N/A</v>
      </c>
      <c r="AC183" s="131">
        <f t="shared" si="11"/>
        <v>0</v>
      </c>
    </row>
    <row r="184" spans="2:29" x14ac:dyDescent="0.2">
      <c r="B184" s="114"/>
      <c r="C184" s="114"/>
      <c r="D184" s="113"/>
      <c r="F184" s="110"/>
      <c r="G184" s="109"/>
      <c r="H184" s="109"/>
      <c r="U184" s="131" t="e">
        <f t="array" ref="U184">INDEX($C$20:$C$700,MATCH(0,COUNTIF($U$19:U183,$C$20:$C$700),0))</f>
        <v>#N/A</v>
      </c>
      <c r="V184" s="131">
        <f t="shared" si="8"/>
        <v>0</v>
      </c>
      <c r="W184" s="131" t="e">
        <f t="array" ref="W184">INDEX($B$20:$B$49,MATCH(0,COUNTIF($U$19:U183,$C$20:$C$700),0))</f>
        <v>#N/A</v>
      </c>
      <c r="X184" s="131">
        <f t="shared" si="9"/>
        <v>0</v>
      </c>
      <c r="Z184" s="131" t="e">
        <f t="array" ref="Z184">INDEX($D$20:$D$700,MATCH(0,COUNTIF(Z$19:$Z183,$D$20:$D$700),0))</f>
        <v>#N/A</v>
      </c>
      <c r="AA184" s="131">
        <f t="shared" si="10"/>
        <v>0</v>
      </c>
      <c r="AB184" s="131" t="e">
        <f t="array" ref="AB184">INDEX($B$20:$B$49,MATCH(0,COUNTIF(Z$19:$Z183,$D$20:$D$700),0))</f>
        <v>#N/A</v>
      </c>
      <c r="AC184" s="131">
        <f t="shared" si="11"/>
        <v>0</v>
      </c>
    </row>
    <row r="185" spans="2:29" x14ac:dyDescent="0.2">
      <c r="B185" s="114"/>
      <c r="C185" s="114"/>
      <c r="D185" s="113"/>
      <c r="F185" s="110"/>
      <c r="G185" s="109"/>
      <c r="H185" s="109"/>
      <c r="U185" s="131" t="e">
        <f t="array" ref="U185">INDEX($C$20:$C$700,MATCH(0,COUNTIF($U$19:U184,$C$20:$C$700),0))</f>
        <v>#N/A</v>
      </c>
      <c r="V185" s="131">
        <f t="shared" si="8"/>
        <v>0</v>
      </c>
      <c r="W185" s="131" t="e">
        <f t="array" ref="W185">INDEX($B$20:$B$49,MATCH(0,COUNTIF($U$19:U184,$C$20:$C$700),0))</f>
        <v>#N/A</v>
      </c>
      <c r="X185" s="131">
        <f t="shared" si="9"/>
        <v>0</v>
      </c>
      <c r="Z185" s="131" t="e">
        <f t="array" ref="Z185">INDEX($D$20:$D$700,MATCH(0,COUNTIF(Z$19:$Z184,$D$20:$D$700),0))</f>
        <v>#N/A</v>
      </c>
      <c r="AA185" s="131">
        <f t="shared" si="10"/>
        <v>0</v>
      </c>
      <c r="AB185" s="131" t="e">
        <f t="array" ref="AB185">INDEX($B$20:$B$49,MATCH(0,COUNTIF(Z$19:$Z184,$D$20:$D$700),0))</f>
        <v>#N/A</v>
      </c>
      <c r="AC185" s="131">
        <f t="shared" si="11"/>
        <v>0</v>
      </c>
    </row>
    <row r="186" spans="2:29" x14ac:dyDescent="0.2">
      <c r="B186" s="114"/>
      <c r="C186" s="114"/>
      <c r="D186" s="113"/>
      <c r="F186" s="110"/>
      <c r="G186" s="109"/>
      <c r="H186" s="109"/>
      <c r="U186" s="131" t="e">
        <f t="array" ref="U186">INDEX($C$20:$C$700,MATCH(0,COUNTIF($U$19:U185,$C$20:$C$700),0))</f>
        <v>#N/A</v>
      </c>
      <c r="V186" s="131">
        <f t="shared" si="8"/>
        <v>0</v>
      </c>
      <c r="W186" s="131" t="e">
        <f t="array" ref="W186">INDEX($B$20:$B$49,MATCH(0,COUNTIF($U$19:U185,$C$20:$C$700),0))</f>
        <v>#N/A</v>
      </c>
      <c r="X186" s="131">
        <f t="shared" si="9"/>
        <v>0</v>
      </c>
      <c r="Z186" s="131" t="e">
        <f t="array" ref="Z186">INDEX($D$20:$D$700,MATCH(0,COUNTIF(Z$19:$Z185,$D$20:$D$700),0))</f>
        <v>#N/A</v>
      </c>
      <c r="AA186" s="131">
        <f t="shared" si="10"/>
        <v>0</v>
      </c>
      <c r="AB186" s="131" t="e">
        <f t="array" ref="AB186">INDEX($B$20:$B$49,MATCH(0,COUNTIF(Z$19:$Z185,$D$20:$D$700),0))</f>
        <v>#N/A</v>
      </c>
      <c r="AC186" s="131">
        <f t="shared" si="11"/>
        <v>0</v>
      </c>
    </row>
    <row r="187" spans="2:29" x14ac:dyDescent="0.2">
      <c r="B187" s="114"/>
      <c r="C187" s="114"/>
      <c r="D187" s="113"/>
      <c r="F187" s="110"/>
      <c r="G187" s="109"/>
      <c r="H187" s="109"/>
      <c r="U187" s="131" t="e">
        <f t="array" ref="U187">INDEX($C$20:$C$700,MATCH(0,COUNTIF($U$19:U186,$C$20:$C$700),0))</f>
        <v>#N/A</v>
      </c>
      <c r="V187" s="131">
        <f t="shared" si="8"/>
        <v>0</v>
      </c>
      <c r="W187" s="131" t="e">
        <f t="array" ref="W187">INDEX($B$20:$B$49,MATCH(0,COUNTIF($U$19:U186,$C$20:$C$700),0))</f>
        <v>#N/A</v>
      </c>
      <c r="X187" s="131">
        <f t="shared" si="9"/>
        <v>0</v>
      </c>
      <c r="Z187" s="131" t="e">
        <f t="array" ref="Z187">INDEX($D$20:$D$700,MATCH(0,COUNTIF(Z$19:$Z186,$D$20:$D$700),0))</f>
        <v>#N/A</v>
      </c>
      <c r="AA187" s="131">
        <f t="shared" si="10"/>
        <v>0</v>
      </c>
      <c r="AB187" s="131" t="e">
        <f t="array" ref="AB187">INDEX($B$20:$B$49,MATCH(0,COUNTIF(Z$19:$Z186,$D$20:$D$700),0))</f>
        <v>#N/A</v>
      </c>
      <c r="AC187" s="131">
        <f t="shared" si="11"/>
        <v>0</v>
      </c>
    </row>
    <row r="188" spans="2:29" x14ac:dyDescent="0.2">
      <c r="B188" s="114"/>
      <c r="C188" s="114"/>
      <c r="D188" s="113"/>
      <c r="F188" s="110"/>
      <c r="G188" s="109"/>
      <c r="H188" s="109"/>
      <c r="U188" s="131" t="e">
        <f t="array" ref="U188">INDEX($C$20:$C$700,MATCH(0,COUNTIF($U$19:U187,$C$20:$C$700),0))</f>
        <v>#N/A</v>
      </c>
      <c r="V188" s="131">
        <f t="shared" si="8"/>
        <v>0</v>
      </c>
      <c r="W188" s="131" t="e">
        <f t="array" ref="W188">INDEX($B$20:$B$49,MATCH(0,COUNTIF($U$19:U187,$C$20:$C$700),0))</f>
        <v>#N/A</v>
      </c>
      <c r="X188" s="131">
        <f t="shared" si="9"/>
        <v>0</v>
      </c>
      <c r="Z188" s="131" t="e">
        <f t="array" ref="Z188">INDEX($D$20:$D$700,MATCH(0,COUNTIF(Z$19:$Z187,$D$20:$D$700),0))</f>
        <v>#N/A</v>
      </c>
      <c r="AA188" s="131">
        <f t="shared" si="10"/>
        <v>0</v>
      </c>
      <c r="AB188" s="131" t="e">
        <f t="array" ref="AB188">INDEX($B$20:$B$49,MATCH(0,COUNTIF(Z$19:$Z187,$D$20:$D$700),0))</f>
        <v>#N/A</v>
      </c>
      <c r="AC188" s="131">
        <f t="shared" si="11"/>
        <v>0</v>
      </c>
    </row>
    <row r="189" spans="2:29" x14ac:dyDescent="0.2">
      <c r="B189" s="114"/>
      <c r="C189" s="114"/>
      <c r="D189" s="113"/>
      <c r="F189" s="110"/>
      <c r="G189" s="109"/>
      <c r="H189" s="109"/>
      <c r="U189" s="131" t="e">
        <f t="array" ref="U189">INDEX($C$20:$C$700,MATCH(0,COUNTIF($U$19:U188,$C$20:$C$700),0))</f>
        <v>#N/A</v>
      </c>
      <c r="V189" s="131">
        <f t="shared" si="8"/>
        <v>0</v>
      </c>
      <c r="W189" s="131" t="e">
        <f t="array" ref="W189">INDEX($B$20:$B$49,MATCH(0,COUNTIF($U$19:U188,$C$20:$C$700),0))</f>
        <v>#N/A</v>
      </c>
      <c r="X189" s="131">
        <f t="shared" si="9"/>
        <v>0</v>
      </c>
      <c r="Z189" s="131" t="e">
        <f t="array" ref="Z189">INDEX($D$20:$D$700,MATCH(0,COUNTIF(Z$19:$Z188,$D$20:$D$700),0))</f>
        <v>#N/A</v>
      </c>
      <c r="AA189" s="131">
        <f t="shared" si="10"/>
        <v>0</v>
      </c>
      <c r="AB189" s="131" t="e">
        <f t="array" ref="AB189">INDEX($B$20:$B$49,MATCH(0,COUNTIF(Z$19:$Z188,$D$20:$D$700),0))</f>
        <v>#N/A</v>
      </c>
      <c r="AC189" s="131">
        <f t="shared" si="11"/>
        <v>0</v>
      </c>
    </row>
    <row r="190" spans="2:29" x14ac:dyDescent="0.2">
      <c r="B190" s="114"/>
      <c r="C190" s="114"/>
      <c r="D190" s="113"/>
      <c r="F190" s="110"/>
      <c r="G190" s="109"/>
      <c r="H190" s="109"/>
      <c r="U190" s="131" t="e">
        <f t="array" ref="U190">INDEX($C$20:$C$700,MATCH(0,COUNTIF($U$19:U189,$C$20:$C$700),0))</f>
        <v>#N/A</v>
      </c>
      <c r="V190" s="131">
        <f t="shared" si="8"/>
        <v>0</v>
      </c>
      <c r="W190" s="131" t="e">
        <f t="array" ref="W190">INDEX($B$20:$B$49,MATCH(0,COUNTIF($U$19:U189,$C$20:$C$700),0))</f>
        <v>#N/A</v>
      </c>
      <c r="X190" s="131">
        <f t="shared" si="9"/>
        <v>0</v>
      </c>
      <c r="Z190" s="131" t="e">
        <f t="array" ref="Z190">INDEX($D$20:$D$700,MATCH(0,COUNTIF(Z$19:$Z189,$D$20:$D$700),0))</f>
        <v>#N/A</v>
      </c>
      <c r="AA190" s="131">
        <f t="shared" si="10"/>
        <v>0</v>
      </c>
      <c r="AB190" s="131" t="e">
        <f t="array" ref="AB190">INDEX($B$20:$B$49,MATCH(0,COUNTIF(Z$19:$Z189,$D$20:$D$700),0))</f>
        <v>#N/A</v>
      </c>
      <c r="AC190" s="131">
        <f t="shared" si="11"/>
        <v>0</v>
      </c>
    </row>
    <row r="191" spans="2:29" x14ac:dyDescent="0.2">
      <c r="B191" s="114"/>
      <c r="C191" s="114"/>
      <c r="D191" s="113"/>
      <c r="F191" s="110"/>
      <c r="G191" s="109"/>
      <c r="H191" s="109"/>
      <c r="U191" s="131" t="e">
        <f t="array" ref="U191">INDEX($C$20:$C$700,MATCH(0,COUNTIF($U$19:U190,$C$20:$C$700),0))</f>
        <v>#N/A</v>
      </c>
      <c r="V191" s="131">
        <f t="shared" si="8"/>
        <v>0</v>
      </c>
      <c r="W191" s="131" t="e">
        <f t="array" ref="W191">INDEX($B$20:$B$49,MATCH(0,COUNTIF($U$19:U190,$C$20:$C$700),0))</f>
        <v>#N/A</v>
      </c>
      <c r="X191" s="131">
        <f t="shared" si="9"/>
        <v>0</v>
      </c>
      <c r="Z191" s="131" t="e">
        <f t="array" ref="Z191">INDEX($D$20:$D$700,MATCH(0,COUNTIF(Z$19:$Z190,$D$20:$D$700),0))</f>
        <v>#N/A</v>
      </c>
      <c r="AA191" s="131">
        <f t="shared" si="10"/>
        <v>0</v>
      </c>
      <c r="AB191" s="131" t="e">
        <f t="array" ref="AB191">INDEX($B$20:$B$49,MATCH(0,COUNTIF(Z$19:$Z190,$D$20:$D$700),0))</f>
        <v>#N/A</v>
      </c>
      <c r="AC191" s="131">
        <f t="shared" si="11"/>
        <v>0</v>
      </c>
    </row>
    <row r="192" spans="2:29" x14ac:dyDescent="0.2">
      <c r="B192" s="114"/>
      <c r="C192" s="114"/>
      <c r="D192" s="113"/>
      <c r="F192" s="110"/>
      <c r="G192" s="109"/>
      <c r="H192" s="109"/>
      <c r="U192" s="131" t="e">
        <f t="array" ref="U192">INDEX($C$20:$C$700,MATCH(0,COUNTIF($U$19:U191,$C$20:$C$700),0))</f>
        <v>#N/A</v>
      </c>
      <c r="V192" s="131">
        <f t="shared" si="8"/>
        <v>0</v>
      </c>
      <c r="W192" s="131" t="e">
        <f t="array" ref="W192">INDEX($B$20:$B$49,MATCH(0,COUNTIF($U$19:U191,$C$20:$C$700),0))</f>
        <v>#N/A</v>
      </c>
      <c r="X192" s="131">
        <f t="shared" si="9"/>
        <v>0</v>
      </c>
      <c r="Z192" s="131" t="e">
        <f t="array" ref="Z192">INDEX($D$20:$D$700,MATCH(0,COUNTIF(Z$19:$Z191,$D$20:$D$700),0))</f>
        <v>#N/A</v>
      </c>
      <c r="AA192" s="131">
        <f t="shared" si="10"/>
        <v>0</v>
      </c>
      <c r="AB192" s="131" t="e">
        <f t="array" ref="AB192">INDEX($B$20:$B$49,MATCH(0,COUNTIF(Z$19:$Z191,$D$20:$D$700),0))</f>
        <v>#N/A</v>
      </c>
      <c r="AC192" s="131">
        <f t="shared" si="11"/>
        <v>0</v>
      </c>
    </row>
    <row r="193" spans="2:29" x14ac:dyDescent="0.2">
      <c r="B193" s="114"/>
      <c r="C193" s="114"/>
      <c r="D193" s="113"/>
      <c r="F193" s="110"/>
      <c r="G193" s="109"/>
      <c r="H193" s="109"/>
      <c r="U193" s="131" t="e">
        <f t="array" ref="U193">INDEX($C$20:$C$700,MATCH(0,COUNTIF($U$19:U192,$C$20:$C$700),0))</f>
        <v>#N/A</v>
      </c>
      <c r="V193" s="131">
        <f t="shared" si="8"/>
        <v>0</v>
      </c>
      <c r="W193" s="131" t="e">
        <f t="array" ref="W193">INDEX($B$20:$B$49,MATCH(0,COUNTIF($U$19:U192,$C$20:$C$700),0))</f>
        <v>#N/A</v>
      </c>
      <c r="X193" s="131">
        <f t="shared" si="9"/>
        <v>0</v>
      </c>
      <c r="Z193" s="131" t="e">
        <f t="array" ref="Z193">INDEX($D$20:$D$700,MATCH(0,COUNTIF(Z$19:$Z192,$D$20:$D$700),0))</f>
        <v>#N/A</v>
      </c>
      <c r="AA193" s="131">
        <f t="shared" si="10"/>
        <v>0</v>
      </c>
      <c r="AB193" s="131" t="e">
        <f t="array" ref="AB193">INDEX($B$20:$B$49,MATCH(0,COUNTIF(Z$19:$Z192,$D$20:$D$700),0))</f>
        <v>#N/A</v>
      </c>
      <c r="AC193" s="131">
        <f t="shared" si="11"/>
        <v>0</v>
      </c>
    </row>
    <row r="194" spans="2:29" x14ac:dyDescent="0.2">
      <c r="B194" s="114"/>
      <c r="C194" s="114"/>
      <c r="D194" s="113"/>
      <c r="F194" s="110"/>
      <c r="G194" s="109"/>
      <c r="H194" s="109"/>
      <c r="U194" s="131" t="e">
        <f t="array" ref="U194">INDEX($C$20:$C$700,MATCH(0,COUNTIF($U$19:U193,$C$20:$C$700),0))</f>
        <v>#N/A</v>
      </c>
      <c r="V194" s="131">
        <f t="shared" si="8"/>
        <v>0</v>
      </c>
      <c r="W194" s="131" t="e">
        <f t="array" ref="W194">INDEX($B$20:$B$49,MATCH(0,COUNTIF($U$19:U193,$C$20:$C$700),0))</f>
        <v>#N/A</v>
      </c>
      <c r="X194" s="131">
        <f t="shared" si="9"/>
        <v>0</v>
      </c>
      <c r="Z194" s="131" t="e">
        <f t="array" ref="Z194">INDEX($D$20:$D$700,MATCH(0,COUNTIF(Z$19:$Z193,$D$20:$D$700),0))</f>
        <v>#N/A</v>
      </c>
      <c r="AA194" s="131">
        <f t="shared" si="10"/>
        <v>0</v>
      </c>
      <c r="AB194" s="131" t="e">
        <f t="array" ref="AB194">INDEX($B$20:$B$49,MATCH(0,COUNTIF(Z$19:$Z193,$D$20:$D$700),0))</f>
        <v>#N/A</v>
      </c>
      <c r="AC194" s="131">
        <f t="shared" si="11"/>
        <v>0</v>
      </c>
    </row>
    <row r="195" spans="2:29" x14ac:dyDescent="0.2">
      <c r="B195" s="114"/>
      <c r="C195" s="114"/>
      <c r="D195" s="113"/>
      <c r="F195" s="110"/>
      <c r="G195" s="109"/>
      <c r="H195" s="109"/>
      <c r="U195" s="131" t="e">
        <f t="array" ref="U195">INDEX($C$20:$C$700,MATCH(0,COUNTIF($U$19:U194,$C$20:$C$700),0))</f>
        <v>#N/A</v>
      </c>
      <c r="V195" s="131">
        <f t="shared" si="8"/>
        <v>0</v>
      </c>
      <c r="W195" s="131" t="e">
        <f t="array" ref="W195">INDEX($B$20:$B$49,MATCH(0,COUNTIF($U$19:U194,$C$20:$C$700),0))</f>
        <v>#N/A</v>
      </c>
      <c r="X195" s="131">
        <f t="shared" si="9"/>
        <v>0</v>
      </c>
      <c r="Z195" s="131" t="e">
        <f t="array" ref="Z195">INDEX($D$20:$D$700,MATCH(0,COUNTIF(Z$19:$Z194,$D$20:$D$700),0))</f>
        <v>#N/A</v>
      </c>
      <c r="AA195" s="131">
        <f t="shared" si="10"/>
        <v>0</v>
      </c>
      <c r="AB195" s="131" t="e">
        <f t="array" ref="AB195">INDEX($B$20:$B$49,MATCH(0,COUNTIF(Z$19:$Z194,$D$20:$D$700),0))</f>
        <v>#N/A</v>
      </c>
      <c r="AC195" s="131">
        <f t="shared" si="11"/>
        <v>0</v>
      </c>
    </row>
    <row r="196" spans="2:29" x14ac:dyDescent="0.2">
      <c r="B196" s="114"/>
      <c r="C196" s="114"/>
      <c r="D196" s="113"/>
      <c r="F196" s="110"/>
      <c r="G196" s="109"/>
      <c r="H196" s="109"/>
      <c r="U196" s="131" t="e">
        <f t="array" ref="U196">INDEX($C$20:$C$700,MATCH(0,COUNTIF($U$19:U195,$C$20:$C$700),0))</f>
        <v>#N/A</v>
      </c>
      <c r="V196" s="131">
        <f t="shared" si="8"/>
        <v>0</v>
      </c>
      <c r="W196" s="131" t="e">
        <f t="array" ref="W196">INDEX($B$20:$B$49,MATCH(0,COUNTIF($U$19:U195,$C$20:$C$700),0))</f>
        <v>#N/A</v>
      </c>
      <c r="X196" s="131">
        <f t="shared" si="9"/>
        <v>0</v>
      </c>
      <c r="Z196" s="131" t="e">
        <f t="array" ref="Z196">INDEX($D$20:$D$700,MATCH(0,COUNTIF(Z$19:$Z195,$D$20:$D$700),0))</f>
        <v>#N/A</v>
      </c>
      <c r="AA196" s="131">
        <f t="shared" si="10"/>
        <v>0</v>
      </c>
      <c r="AB196" s="131" t="e">
        <f t="array" ref="AB196">INDEX($B$20:$B$49,MATCH(0,COUNTIF(Z$19:$Z195,$D$20:$D$700),0))</f>
        <v>#N/A</v>
      </c>
      <c r="AC196" s="131">
        <f t="shared" si="11"/>
        <v>0</v>
      </c>
    </row>
    <row r="197" spans="2:29" x14ac:dyDescent="0.2">
      <c r="B197" s="114"/>
      <c r="C197" s="114"/>
      <c r="D197" s="113"/>
      <c r="F197" s="110"/>
      <c r="G197" s="109"/>
      <c r="H197" s="109"/>
      <c r="U197" s="131" t="e">
        <f t="array" ref="U197">INDEX($C$20:$C$700,MATCH(0,COUNTIF($U$19:U196,$C$20:$C$700),0))</f>
        <v>#N/A</v>
      </c>
      <c r="V197" s="131">
        <f t="shared" si="8"/>
        <v>0</v>
      </c>
      <c r="W197" s="131" t="e">
        <f t="array" ref="W197">INDEX($B$20:$B$49,MATCH(0,COUNTIF($U$19:U196,$C$20:$C$700),0))</f>
        <v>#N/A</v>
      </c>
      <c r="X197" s="131">
        <f t="shared" si="9"/>
        <v>0</v>
      </c>
      <c r="Z197" s="131" t="e">
        <f t="array" ref="Z197">INDEX($D$20:$D$700,MATCH(0,COUNTIF(Z$19:$Z196,$D$20:$D$700),0))</f>
        <v>#N/A</v>
      </c>
      <c r="AA197" s="131">
        <f t="shared" si="10"/>
        <v>0</v>
      </c>
      <c r="AB197" s="131" t="e">
        <f t="array" ref="AB197">INDEX($B$20:$B$49,MATCH(0,COUNTIF(Z$19:$Z196,$D$20:$D$700),0))</f>
        <v>#N/A</v>
      </c>
      <c r="AC197" s="131">
        <f t="shared" si="11"/>
        <v>0</v>
      </c>
    </row>
    <row r="198" spans="2:29" x14ac:dyDescent="0.2">
      <c r="B198" s="114"/>
      <c r="C198" s="114"/>
      <c r="D198" s="113"/>
      <c r="F198" s="110"/>
      <c r="G198" s="109"/>
      <c r="H198" s="109"/>
      <c r="U198" s="131" t="e">
        <f t="array" ref="U198">INDEX($C$20:$C$700,MATCH(0,COUNTIF($U$19:U197,$C$20:$C$700),0))</f>
        <v>#N/A</v>
      </c>
      <c r="V198" s="131">
        <f t="shared" si="8"/>
        <v>0</v>
      </c>
      <c r="W198" s="131" t="e">
        <f t="array" ref="W198">INDEX($B$20:$B$49,MATCH(0,COUNTIF($U$19:U197,$C$20:$C$700),0))</f>
        <v>#N/A</v>
      </c>
      <c r="X198" s="131">
        <f t="shared" si="9"/>
        <v>0</v>
      </c>
      <c r="Z198" s="131" t="e">
        <f t="array" ref="Z198">INDEX($D$20:$D$700,MATCH(0,COUNTIF(Z$19:$Z197,$D$20:$D$700),0))</f>
        <v>#N/A</v>
      </c>
      <c r="AA198" s="131">
        <f t="shared" si="10"/>
        <v>0</v>
      </c>
      <c r="AB198" s="131" t="e">
        <f t="array" ref="AB198">INDEX($B$20:$B$49,MATCH(0,COUNTIF(Z$19:$Z197,$D$20:$D$700),0))</f>
        <v>#N/A</v>
      </c>
      <c r="AC198" s="131">
        <f t="shared" si="11"/>
        <v>0</v>
      </c>
    </row>
    <row r="199" spans="2:29" x14ac:dyDescent="0.2">
      <c r="B199" s="114"/>
      <c r="C199" s="114"/>
      <c r="D199" s="113"/>
      <c r="F199" s="110"/>
      <c r="G199" s="109"/>
      <c r="H199" s="109"/>
      <c r="U199" s="131" t="e">
        <f t="array" ref="U199">INDEX($C$20:$C$700,MATCH(0,COUNTIF($U$19:U198,$C$20:$C$700),0))</f>
        <v>#N/A</v>
      </c>
      <c r="V199" s="131">
        <f t="shared" si="8"/>
        <v>0</v>
      </c>
      <c r="W199" s="131" t="e">
        <f t="array" ref="W199">INDEX($B$20:$B$49,MATCH(0,COUNTIF($U$19:U198,$C$20:$C$700),0))</f>
        <v>#N/A</v>
      </c>
      <c r="X199" s="131">
        <f t="shared" si="9"/>
        <v>0</v>
      </c>
      <c r="Z199" s="131" t="e">
        <f t="array" ref="Z199">INDEX($D$20:$D$700,MATCH(0,COUNTIF(Z$19:$Z198,$D$20:$D$700),0))</f>
        <v>#N/A</v>
      </c>
      <c r="AA199" s="131">
        <f t="shared" si="10"/>
        <v>0</v>
      </c>
      <c r="AB199" s="131" t="e">
        <f t="array" ref="AB199">INDEX($B$20:$B$49,MATCH(0,COUNTIF(Z$19:$Z198,$D$20:$D$700),0))</f>
        <v>#N/A</v>
      </c>
      <c r="AC199" s="131">
        <f t="shared" si="11"/>
        <v>0</v>
      </c>
    </row>
    <row r="200" spans="2:29" x14ac:dyDescent="0.2">
      <c r="B200" s="114"/>
      <c r="C200" s="114"/>
      <c r="D200" s="113"/>
      <c r="F200" s="110"/>
      <c r="G200" s="109"/>
      <c r="H200" s="109"/>
      <c r="U200" s="131" t="e">
        <f t="array" ref="U200">INDEX($C$20:$C$700,MATCH(0,COUNTIF($U$19:U199,$C$20:$C$700),0))</f>
        <v>#N/A</v>
      </c>
      <c r="V200" s="131">
        <f t="shared" si="8"/>
        <v>0</v>
      </c>
      <c r="W200" s="131" t="e">
        <f t="array" ref="W200">INDEX($B$20:$B$49,MATCH(0,COUNTIF($U$19:U199,$C$20:$C$700),0))</f>
        <v>#N/A</v>
      </c>
      <c r="X200" s="131">
        <f t="shared" si="9"/>
        <v>0</v>
      </c>
      <c r="Z200" s="131" t="e">
        <f t="array" ref="Z200">INDEX($D$20:$D$700,MATCH(0,COUNTIF(Z$19:$Z199,$D$20:$D$700),0))</f>
        <v>#N/A</v>
      </c>
      <c r="AA200" s="131">
        <f t="shared" si="10"/>
        <v>0</v>
      </c>
      <c r="AB200" s="131" t="e">
        <f t="array" ref="AB200">INDEX($B$20:$B$49,MATCH(0,COUNTIF(Z$19:$Z199,$D$20:$D$700),0))</f>
        <v>#N/A</v>
      </c>
      <c r="AC200" s="131">
        <f t="shared" si="11"/>
        <v>0</v>
      </c>
    </row>
    <row r="201" spans="2:29" x14ac:dyDescent="0.2">
      <c r="B201" s="114"/>
      <c r="C201" s="114"/>
      <c r="D201" s="113"/>
      <c r="F201" s="110"/>
      <c r="G201" s="109"/>
      <c r="H201" s="109"/>
      <c r="U201" s="131" t="e">
        <f t="array" ref="U201">INDEX($C$20:$C$700,MATCH(0,COUNTIF($U$19:U200,$C$20:$C$700),0))</f>
        <v>#N/A</v>
      </c>
      <c r="V201" s="131">
        <f t="shared" si="8"/>
        <v>0</v>
      </c>
      <c r="W201" s="131" t="e">
        <f t="array" ref="W201">INDEX($B$20:$B$49,MATCH(0,COUNTIF($U$19:U200,$C$20:$C$700),0))</f>
        <v>#N/A</v>
      </c>
      <c r="X201" s="131">
        <f t="shared" si="9"/>
        <v>0</v>
      </c>
      <c r="Z201" s="131" t="e">
        <f t="array" ref="Z201">INDEX($D$20:$D$700,MATCH(0,COUNTIF(Z$19:$Z200,$D$20:$D$700),0))</f>
        <v>#N/A</v>
      </c>
      <c r="AA201" s="131">
        <f t="shared" si="10"/>
        <v>0</v>
      </c>
      <c r="AB201" s="131" t="e">
        <f t="array" ref="AB201">INDEX($B$20:$B$49,MATCH(0,COUNTIF(Z$19:$Z200,$D$20:$D$700),0))</f>
        <v>#N/A</v>
      </c>
      <c r="AC201" s="131">
        <f t="shared" si="11"/>
        <v>0</v>
      </c>
    </row>
    <row r="202" spans="2:29" x14ac:dyDescent="0.2">
      <c r="B202" s="114"/>
      <c r="C202" s="114"/>
      <c r="D202" s="113"/>
      <c r="F202" s="110"/>
      <c r="G202" s="109"/>
      <c r="H202" s="109"/>
      <c r="U202" s="131" t="e">
        <f t="array" ref="U202">INDEX($C$20:$C$700,MATCH(0,COUNTIF($U$19:U201,$C$20:$C$700),0))</f>
        <v>#N/A</v>
      </c>
      <c r="V202" s="131">
        <f t="shared" si="8"/>
        <v>0</v>
      </c>
      <c r="W202" s="131" t="e">
        <f t="array" ref="W202">INDEX($B$20:$B$49,MATCH(0,COUNTIF($U$19:U201,$C$20:$C$700),0))</f>
        <v>#N/A</v>
      </c>
      <c r="X202" s="131">
        <f t="shared" si="9"/>
        <v>0</v>
      </c>
      <c r="Z202" s="131" t="e">
        <f t="array" ref="Z202">INDEX($D$20:$D$700,MATCH(0,COUNTIF(Z$19:$Z201,$D$20:$D$700),0))</f>
        <v>#N/A</v>
      </c>
      <c r="AA202" s="131">
        <f t="shared" si="10"/>
        <v>0</v>
      </c>
      <c r="AB202" s="131" t="e">
        <f t="array" ref="AB202">INDEX($B$20:$B$49,MATCH(0,COUNTIF(Z$19:$Z201,$D$20:$D$700),0))</f>
        <v>#N/A</v>
      </c>
      <c r="AC202" s="131">
        <f t="shared" si="11"/>
        <v>0</v>
      </c>
    </row>
    <row r="203" spans="2:29" x14ac:dyDescent="0.2">
      <c r="B203" s="114"/>
      <c r="C203" s="114"/>
      <c r="D203" s="113"/>
      <c r="F203" s="110"/>
      <c r="G203" s="109"/>
      <c r="H203" s="109"/>
      <c r="U203" s="131" t="e">
        <f t="array" ref="U203">INDEX($C$20:$C$700,MATCH(0,COUNTIF($U$19:U202,$C$20:$C$700),0))</f>
        <v>#N/A</v>
      </c>
      <c r="V203" s="131">
        <f t="shared" si="8"/>
        <v>0</v>
      </c>
      <c r="W203" s="131" t="e">
        <f t="array" ref="W203">INDEX($B$20:$B$49,MATCH(0,COUNTIF($U$19:U202,$C$20:$C$700),0))</f>
        <v>#N/A</v>
      </c>
      <c r="X203" s="131">
        <f t="shared" si="9"/>
        <v>0</v>
      </c>
      <c r="Z203" s="131" t="e">
        <f t="array" ref="Z203">INDEX($D$20:$D$700,MATCH(0,COUNTIF(Z$19:$Z202,$D$20:$D$700),0))</f>
        <v>#N/A</v>
      </c>
      <c r="AA203" s="131">
        <f t="shared" si="10"/>
        <v>0</v>
      </c>
      <c r="AB203" s="131" t="e">
        <f t="array" ref="AB203">INDEX($B$20:$B$49,MATCH(0,COUNTIF(Z$19:$Z202,$D$20:$D$700),0))</f>
        <v>#N/A</v>
      </c>
      <c r="AC203" s="131">
        <f t="shared" si="11"/>
        <v>0</v>
      </c>
    </row>
    <row r="204" spans="2:29" x14ac:dyDescent="0.2">
      <c r="B204" s="114"/>
      <c r="C204" s="114"/>
      <c r="D204" s="113"/>
      <c r="F204" s="110"/>
      <c r="G204" s="109"/>
      <c r="H204" s="109"/>
      <c r="U204" s="131" t="e">
        <f t="array" ref="U204">INDEX($C$20:$C$700,MATCH(0,COUNTIF($U$19:U203,$C$20:$C$700),0))</f>
        <v>#N/A</v>
      </c>
      <c r="V204" s="131">
        <f t="shared" si="8"/>
        <v>0</v>
      </c>
      <c r="W204" s="131" t="e">
        <f t="array" ref="W204">INDEX($B$20:$B$49,MATCH(0,COUNTIF($U$19:U203,$C$20:$C$700),0))</f>
        <v>#N/A</v>
      </c>
      <c r="X204" s="131">
        <f t="shared" si="9"/>
        <v>0</v>
      </c>
      <c r="Z204" s="131" t="e">
        <f t="array" ref="Z204">INDEX($D$20:$D$700,MATCH(0,COUNTIF(Z$19:$Z203,$D$20:$D$700),0))</f>
        <v>#N/A</v>
      </c>
      <c r="AA204" s="131">
        <f t="shared" si="10"/>
        <v>0</v>
      </c>
      <c r="AB204" s="131" t="e">
        <f t="array" ref="AB204">INDEX($B$20:$B$49,MATCH(0,COUNTIF(Z$19:$Z203,$D$20:$D$700),0))</f>
        <v>#N/A</v>
      </c>
      <c r="AC204" s="131">
        <f t="shared" si="11"/>
        <v>0</v>
      </c>
    </row>
    <row r="205" spans="2:29" x14ac:dyDescent="0.2">
      <c r="B205" s="114"/>
      <c r="C205" s="114"/>
      <c r="D205" s="113"/>
      <c r="F205" s="110"/>
      <c r="G205" s="109"/>
      <c r="H205" s="109"/>
      <c r="U205" s="131" t="e">
        <f t="array" ref="U205">INDEX($C$20:$C$700,MATCH(0,COUNTIF($U$19:U204,$C$20:$C$700),0))</f>
        <v>#N/A</v>
      </c>
      <c r="V205" s="131">
        <f t="shared" si="8"/>
        <v>0</v>
      </c>
      <c r="W205" s="131" t="e">
        <f t="array" ref="W205">INDEX($B$20:$B$49,MATCH(0,COUNTIF($U$19:U204,$C$20:$C$700),0))</f>
        <v>#N/A</v>
      </c>
      <c r="X205" s="131">
        <f t="shared" si="9"/>
        <v>0</v>
      </c>
      <c r="Z205" s="131" t="e">
        <f t="array" ref="Z205">INDEX($D$20:$D$700,MATCH(0,COUNTIF(Z$19:$Z204,$D$20:$D$700),0))</f>
        <v>#N/A</v>
      </c>
      <c r="AA205" s="131">
        <f t="shared" si="10"/>
        <v>0</v>
      </c>
      <c r="AB205" s="131" t="e">
        <f t="array" ref="AB205">INDEX($B$20:$B$49,MATCH(0,COUNTIF(Z$19:$Z204,$D$20:$D$700),0))</f>
        <v>#N/A</v>
      </c>
      <c r="AC205" s="131">
        <f t="shared" si="11"/>
        <v>0</v>
      </c>
    </row>
    <row r="206" spans="2:29" x14ac:dyDescent="0.2">
      <c r="B206" s="114"/>
      <c r="C206" s="114"/>
      <c r="D206" s="113"/>
      <c r="F206" s="110"/>
      <c r="G206" s="109"/>
      <c r="H206" s="109"/>
      <c r="U206" s="131" t="e">
        <f t="array" ref="U206">INDEX($C$20:$C$700,MATCH(0,COUNTIF($U$19:U205,$C$20:$C$700),0))</f>
        <v>#N/A</v>
      </c>
      <c r="V206" s="131">
        <f t="shared" si="8"/>
        <v>0</v>
      </c>
      <c r="W206" s="131" t="e">
        <f t="array" ref="W206">INDEX($B$20:$B$49,MATCH(0,COUNTIF($U$19:U205,$C$20:$C$700),0))</f>
        <v>#N/A</v>
      </c>
      <c r="X206" s="131">
        <f t="shared" si="9"/>
        <v>0</v>
      </c>
      <c r="Z206" s="131" t="e">
        <f t="array" ref="Z206">INDEX($D$20:$D$700,MATCH(0,COUNTIF(Z$19:$Z205,$D$20:$D$700),0))</f>
        <v>#N/A</v>
      </c>
      <c r="AA206" s="131">
        <f t="shared" si="10"/>
        <v>0</v>
      </c>
      <c r="AB206" s="131" t="e">
        <f t="array" ref="AB206">INDEX($B$20:$B$49,MATCH(0,COUNTIF(Z$19:$Z205,$D$20:$D$700),0))</f>
        <v>#N/A</v>
      </c>
      <c r="AC206" s="131">
        <f t="shared" si="11"/>
        <v>0</v>
      </c>
    </row>
    <row r="207" spans="2:29" x14ac:dyDescent="0.2">
      <c r="B207" s="114"/>
      <c r="C207" s="114"/>
      <c r="D207" s="113"/>
      <c r="F207" s="110"/>
      <c r="G207" s="109"/>
      <c r="H207" s="109"/>
      <c r="U207" s="131" t="e">
        <f t="array" ref="U207">INDEX($C$20:$C$700,MATCH(0,COUNTIF($U$19:U206,$C$20:$C$700),0))</f>
        <v>#N/A</v>
      </c>
      <c r="V207" s="131">
        <f t="shared" si="8"/>
        <v>0</v>
      </c>
      <c r="W207" s="131" t="e">
        <f t="array" ref="W207">INDEX($B$20:$B$49,MATCH(0,COUNTIF($U$19:U206,$C$20:$C$700),0))</f>
        <v>#N/A</v>
      </c>
      <c r="X207" s="131">
        <f t="shared" si="9"/>
        <v>0</v>
      </c>
      <c r="Z207" s="131" t="e">
        <f t="array" ref="Z207">INDEX($D$20:$D$700,MATCH(0,COUNTIF(Z$19:$Z206,$D$20:$D$700),0))</f>
        <v>#N/A</v>
      </c>
      <c r="AA207" s="131">
        <f t="shared" si="10"/>
        <v>0</v>
      </c>
      <c r="AB207" s="131" t="e">
        <f t="array" ref="AB207">INDEX($B$20:$B$49,MATCH(0,COUNTIF(Z$19:$Z206,$D$20:$D$700),0))</f>
        <v>#N/A</v>
      </c>
      <c r="AC207" s="131">
        <f t="shared" si="11"/>
        <v>0</v>
      </c>
    </row>
    <row r="208" spans="2:29" x14ac:dyDescent="0.2">
      <c r="B208" s="114"/>
      <c r="C208" s="114"/>
      <c r="D208" s="113"/>
      <c r="F208" s="110"/>
      <c r="G208" s="109"/>
      <c r="H208" s="109"/>
      <c r="U208" s="131" t="e">
        <f t="array" ref="U208">INDEX($C$20:$C$700,MATCH(0,COUNTIF($U$19:U207,$C$20:$C$700),0))</f>
        <v>#N/A</v>
      </c>
      <c r="V208" s="131">
        <f t="shared" si="8"/>
        <v>0</v>
      </c>
      <c r="W208" s="131" t="e">
        <f t="array" ref="W208">INDEX($B$20:$B$49,MATCH(0,COUNTIF($U$19:U207,$C$20:$C$700),0))</f>
        <v>#N/A</v>
      </c>
      <c r="X208" s="131">
        <f t="shared" si="9"/>
        <v>0</v>
      </c>
      <c r="Z208" s="131" t="e">
        <f t="array" ref="Z208">INDEX($D$20:$D$700,MATCH(0,COUNTIF(Z$19:$Z207,$D$20:$D$700),0))</f>
        <v>#N/A</v>
      </c>
      <c r="AA208" s="131">
        <f t="shared" si="10"/>
        <v>0</v>
      </c>
      <c r="AB208" s="131" t="e">
        <f t="array" ref="AB208">INDEX($B$20:$B$49,MATCH(0,COUNTIF(Z$19:$Z207,$D$20:$D$700),0))</f>
        <v>#N/A</v>
      </c>
      <c r="AC208" s="131">
        <f t="shared" si="11"/>
        <v>0</v>
      </c>
    </row>
    <row r="209" spans="2:29" x14ac:dyDescent="0.2">
      <c r="B209" s="114"/>
      <c r="C209" s="114"/>
      <c r="D209" s="113"/>
      <c r="F209" s="110"/>
      <c r="G209" s="109"/>
      <c r="H209" s="109"/>
      <c r="U209" s="131" t="e">
        <f t="array" ref="U209">INDEX($C$20:$C$700,MATCH(0,COUNTIF($U$19:U208,$C$20:$C$700),0))</f>
        <v>#N/A</v>
      </c>
      <c r="V209" s="131">
        <f t="shared" si="8"/>
        <v>0</v>
      </c>
      <c r="W209" s="131" t="e">
        <f t="array" ref="W209">INDEX($B$20:$B$49,MATCH(0,COUNTIF($U$19:U208,$C$20:$C$700),0))</f>
        <v>#N/A</v>
      </c>
      <c r="X209" s="131">
        <f t="shared" si="9"/>
        <v>0</v>
      </c>
      <c r="Z209" s="131" t="e">
        <f t="array" ref="Z209">INDEX($D$20:$D$700,MATCH(0,COUNTIF(Z$19:$Z208,$D$20:$D$700),0))</f>
        <v>#N/A</v>
      </c>
      <c r="AA209" s="131">
        <f t="shared" si="10"/>
        <v>0</v>
      </c>
      <c r="AB209" s="131" t="e">
        <f t="array" ref="AB209">INDEX($B$20:$B$49,MATCH(0,COUNTIF(Z$19:$Z208,$D$20:$D$700),0))</f>
        <v>#N/A</v>
      </c>
      <c r="AC209" s="131">
        <f t="shared" si="11"/>
        <v>0</v>
      </c>
    </row>
    <row r="210" spans="2:29" x14ac:dyDescent="0.2">
      <c r="B210" s="114"/>
      <c r="C210" s="114"/>
      <c r="D210" s="113"/>
      <c r="F210" s="110"/>
      <c r="G210" s="109"/>
      <c r="H210" s="109"/>
      <c r="U210" s="131" t="e">
        <f t="array" ref="U210">INDEX($C$20:$C$700,MATCH(0,COUNTIF($U$19:U209,$C$20:$C$700),0))</f>
        <v>#N/A</v>
      </c>
      <c r="V210" s="131">
        <f t="shared" si="8"/>
        <v>0</v>
      </c>
      <c r="W210" s="131" t="e">
        <f t="array" ref="W210">INDEX($B$20:$B$49,MATCH(0,COUNTIF($U$19:U209,$C$20:$C$700),0))</f>
        <v>#N/A</v>
      </c>
      <c r="X210" s="131">
        <f t="shared" si="9"/>
        <v>0</v>
      </c>
      <c r="Z210" s="131" t="e">
        <f t="array" ref="Z210">INDEX($D$20:$D$700,MATCH(0,COUNTIF(Z$19:$Z209,$D$20:$D$700),0))</f>
        <v>#N/A</v>
      </c>
      <c r="AA210" s="131">
        <f t="shared" si="10"/>
        <v>0</v>
      </c>
      <c r="AB210" s="131" t="e">
        <f t="array" ref="AB210">INDEX($B$20:$B$49,MATCH(0,COUNTIF(Z$19:$Z209,$D$20:$D$700),0))</f>
        <v>#N/A</v>
      </c>
      <c r="AC210" s="131">
        <f t="shared" si="11"/>
        <v>0</v>
      </c>
    </row>
    <row r="211" spans="2:29" x14ac:dyDescent="0.2">
      <c r="B211" s="114"/>
      <c r="C211" s="114"/>
      <c r="D211" s="113"/>
      <c r="F211" s="110"/>
      <c r="G211" s="109"/>
      <c r="H211" s="109"/>
      <c r="U211" s="131" t="e">
        <f t="array" ref="U211">INDEX($C$20:$C$700,MATCH(0,COUNTIF($U$19:U210,$C$20:$C$700),0))</f>
        <v>#N/A</v>
      </c>
      <c r="V211" s="131">
        <f t="shared" si="8"/>
        <v>0</v>
      </c>
      <c r="W211" s="131" t="e">
        <f t="array" ref="W211">INDEX($B$20:$B$49,MATCH(0,COUNTIF($U$19:U210,$C$20:$C$700),0))</f>
        <v>#N/A</v>
      </c>
      <c r="X211" s="131">
        <f t="shared" si="9"/>
        <v>0</v>
      </c>
      <c r="Z211" s="131" t="e">
        <f t="array" ref="Z211">INDEX($D$20:$D$700,MATCH(0,COUNTIF(Z$19:$Z210,$D$20:$D$700),0))</f>
        <v>#N/A</v>
      </c>
      <c r="AA211" s="131">
        <f t="shared" si="10"/>
        <v>0</v>
      </c>
      <c r="AB211" s="131" t="e">
        <f t="array" ref="AB211">INDEX($B$20:$B$49,MATCH(0,COUNTIF(Z$19:$Z210,$D$20:$D$700),0))</f>
        <v>#N/A</v>
      </c>
      <c r="AC211" s="131">
        <f t="shared" si="11"/>
        <v>0</v>
      </c>
    </row>
    <row r="212" spans="2:29" x14ac:dyDescent="0.2">
      <c r="B212" s="114"/>
      <c r="C212" s="114"/>
      <c r="D212" s="113"/>
      <c r="F212" s="110"/>
      <c r="G212" s="109"/>
      <c r="H212" s="109"/>
      <c r="U212" s="131" t="e">
        <f t="array" ref="U212">INDEX($C$20:$C$700,MATCH(0,COUNTIF($U$19:U211,$C$20:$C$700),0))</f>
        <v>#N/A</v>
      </c>
      <c r="V212" s="131">
        <f t="shared" ref="V212:V275" si="12">COUNTIF($C$20:$C$700,U212)</f>
        <v>0</v>
      </c>
      <c r="W212" s="131" t="e">
        <f t="array" ref="W212">INDEX($B$20:$B$49,MATCH(0,COUNTIF($U$19:U211,$C$20:$C$700),0))</f>
        <v>#N/A</v>
      </c>
      <c r="X212" s="131">
        <f t="shared" ref="X212:X275" si="13">SUMIFS($B$20:$B$700,$C$20:$C$700,U212)</f>
        <v>0</v>
      </c>
      <c r="Z212" s="131" t="e">
        <f t="array" ref="Z212">INDEX($D$20:$D$700,MATCH(0,COUNTIF(Z$19:$Z211,$D$20:$D$700),0))</f>
        <v>#N/A</v>
      </c>
      <c r="AA212" s="131">
        <f t="shared" ref="AA212:AA275" si="14">COUNTIF($D$20:$D$700,Z212)</f>
        <v>0</v>
      </c>
      <c r="AB212" s="131" t="e">
        <f t="array" ref="AB212">INDEX($B$20:$B$49,MATCH(0,COUNTIF(Z$19:$Z211,$D$20:$D$700),0))</f>
        <v>#N/A</v>
      </c>
      <c r="AC212" s="131">
        <f t="shared" ref="AC212:AC275" si="15">SUMIFS($B$20:$B$700,$D$20:$D$700,Z212)</f>
        <v>0</v>
      </c>
    </row>
    <row r="213" spans="2:29" x14ac:dyDescent="0.2">
      <c r="B213" s="114"/>
      <c r="C213" s="114"/>
      <c r="D213" s="113"/>
      <c r="F213" s="110"/>
      <c r="G213" s="109"/>
      <c r="H213" s="109"/>
      <c r="U213" s="131" t="e">
        <f t="array" ref="U213">INDEX($C$20:$C$700,MATCH(0,COUNTIF($U$19:U212,$C$20:$C$700),0))</f>
        <v>#N/A</v>
      </c>
      <c r="V213" s="131">
        <f t="shared" si="12"/>
        <v>0</v>
      </c>
      <c r="W213" s="131" t="e">
        <f t="array" ref="W213">INDEX($B$20:$B$49,MATCH(0,COUNTIF($U$19:U212,$C$20:$C$700),0))</f>
        <v>#N/A</v>
      </c>
      <c r="X213" s="131">
        <f t="shared" si="13"/>
        <v>0</v>
      </c>
      <c r="Z213" s="131" t="e">
        <f t="array" ref="Z213">INDEX($D$20:$D$700,MATCH(0,COUNTIF(Z$19:$Z212,$D$20:$D$700),0))</f>
        <v>#N/A</v>
      </c>
      <c r="AA213" s="131">
        <f t="shared" si="14"/>
        <v>0</v>
      </c>
      <c r="AB213" s="131" t="e">
        <f t="array" ref="AB213">INDEX($B$20:$B$49,MATCH(0,COUNTIF(Z$19:$Z212,$D$20:$D$700),0))</f>
        <v>#N/A</v>
      </c>
      <c r="AC213" s="131">
        <f t="shared" si="15"/>
        <v>0</v>
      </c>
    </row>
    <row r="214" spans="2:29" x14ac:dyDescent="0.2">
      <c r="B214" s="114"/>
      <c r="C214" s="114"/>
      <c r="D214" s="113"/>
      <c r="F214" s="110"/>
      <c r="G214" s="109"/>
      <c r="H214" s="109"/>
      <c r="U214" s="131" t="e">
        <f t="array" ref="U214">INDEX($C$20:$C$700,MATCH(0,COUNTIF($U$19:U213,$C$20:$C$700),0))</f>
        <v>#N/A</v>
      </c>
      <c r="V214" s="131">
        <f t="shared" si="12"/>
        <v>0</v>
      </c>
      <c r="W214" s="131" t="e">
        <f t="array" ref="W214">INDEX($B$20:$B$49,MATCH(0,COUNTIF($U$19:U213,$C$20:$C$700),0))</f>
        <v>#N/A</v>
      </c>
      <c r="X214" s="131">
        <f t="shared" si="13"/>
        <v>0</v>
      </c>
      <c r="Z214" s="131" t="e">
        <f t="array" ref="Z214">INDEX($D$20:$D$700,MATCH(0,COUNTIF(Z$19:$Z213,$D$20:$D$700),0))</f>
        <v>#N/A</v>
      </c>
      <c r="AA214" s="131">
        <f t="shared" si="14"/>
        <v>0</v>
      </c>
      <c r="AB214" s="131" t="e">
        <f t="array" ref="AB214">INDEX($B$20:$B$49,MATCH(0,COUNTIF(Z$19:$Z213,$D$20:$D$700),0))</f>
        <v>#N/A</v>
      </c>
      <c r="AC214" s="131">
        <f t="shared" si="15"/>
        <v>0</v>
      </c>
    </row>
    <row r="215" spans="2:29" x14ac:dyDescent="0.2">
      <c r="B215" s="114"/>
      <c r="C215" s="114"/>
      <c r="D215" s="113"/>
      <c r="F215" s="110"/>
      <c r="G215" s="109"/>
      <c r="H215" s="109"/>
      <c r="U215" s="131" t="e">
        <f t="array" ref="U215">INDEX($C$20:$C$700,MATCH(0,COUNTIF($U$19:U214,$C$20:$C$700),0))</f>
        <v>#N/A</v>
      </c>
      <c r="V215" s="131">
        <f t="shared" si="12"/>
        <v>0</v>
      </c>
      <c r="W215" s="131" t="e">
        <f t="array" ref="W215">INDEX($B$20:$B$49,MATCH(0,COUNTIF($U$19:U214,$C$20:$C$700),0))</f>
        <v>#N/A</v>
      </c>
      <c r="X215" s="131">
        <f t="shared" si="13"/>
        <v>0</v>
      </c>
      <c r="Z215" s="131" t="e">
        <f t="array" ref="Z215">INDEX($D$20:$D$700,MATCH(0,COUNTIF(Z$19:$Z214,$D$20:$D$700),0))</f>
        <v>#N/A</v>
      </c>
      <c r="AA215" s="131">
        <f t="shared" si="14"/>
        <v>0</v>
      </c>
      <c r="AB215" s="131" t="e">
        <f t="array" ref="AB215">INDEX($B$20:$B$49,MATCH(0,COUNTIF(Z$19:$Z214,$D$20:$D$700),0))</f>
        <v>#N/A</v>
      </c>
      <c r="AC215" s="131">
        <f t="shared" si="15"/>
        <v>0</v>
      </c>
    </row>
    <row r="216" spans="2:29" x14ac:dyDescent="0.2">
      <c r="B216" s="114"/>
      <c r="C216" s="114"/>
      <c r="D216" s="113"/>
      <c r="F216" s="110"/>
      <c r="G216" s="109"/>
      <c r="H216" s="109"/>
      <c r="U216" s="131" t="e">
        <f t="array" ref="U216">INDEX($C$20:$C$700,MATCH(0,COUNTIF($U$19:U215,$C$20:$C$700),0))</f>
        <v>#N/A</v>
      </c>
      <c r="V216" s="131">
        <f t="shared" si="12"/>
        <v>0</v>
      </c>
      <c r="W216" s="131" t="e">
        <f t="array" ref="W216">INDEX($B$20:$B$49,MATCH(0,COUNTIF($U$19:U215,$C$20:$C$700),0))</f>
        <v>#N/A</v>
      </c>
      <c r="X216" s="131">
        <f t="shared" si="13"/>
        <v>0</v>
      </c>
      <c r="Z216" s="131" t="e">
        <f t="array" ref="Z216">INDEX($D$20:$D$700,MATCH(0,COUNTIF(Z$19:$Z215,$D$20:$D$700),0))</f>
        <v>#N/A</v>
      </c>
      <c r="AA216" s="131">
        <f t="shared" si="14"/>
        <v>0</v>
      </c>
      <c r="AB216" s="131" t="e">
        <f t="array" ref="AB216">INDEX($B$20:$B$49,MATCH(0,COUNTIF(Z$19:$Z215,$D$20:$D$700),0))</f>
        <v>#N/A</v>
      </c>
      <c r="AC216" s="131">
        <f t="shared" si="15"/>
        <v>0</v>
      </c>
    </row>
    <row r="217" spans="2:29" x14ac:dyDescent="0.2">
      <c r="B217" s="114"/>
      <c r="C217" s="114"/>
      <c r="D217" s="113"/>
      <c r="F217" s="110"/>
      <c r="G217" s="109"/>
      <c r="H217" s="109"/>
      <c r="U217" s="131" t="e">
        <f t="array" ref="U217">INDEX($C$20:$C$700,MATCH(0,COUNTIF($U$19:U216,$C$20:$C$700),0))</f>
        <v>#N/A</v>
      </c>
      <c r="V217" s="131">
        <f t="shared" si="12"/>
        <v>0</v>
      </c>
      <c r="W217" s="131" t="e">
        <f t="array" ref="W217">INDEX($B$20:$B$49,MATCH(0,COUNTIF($U$19:U216,$C$20:$C$700),0))</f>
        <v>#N/A</v>
      </c>
      <c r="X217" s="131">
        <f t="shared" si="13"/>
        <v>0</v>
      </c>
      <c r="Z217" s="131" t="e">
        <f t="array" ref="Z217">INDEX($D$20:$D$700,MATCH(0,COUNTIF(Z$19:$Z216,$D$20:$D$700),0))</f>
        <v>#N/A</v>
      </c>
      <c r="AA217" s="131">
        <f t="shared" si="14"/>
        <v>0</v>
      </c>
      <c r="AB217" s="131" t="e">
        <f t="array" ref="AB217">INDEX($B$20:$B$49,MATCH(0,COUNTIF(Z$19:$Z216,$D$20:$D$700),0))</f>
        <v>#N/A</v>
      </c>
      <c r="AC217" s="131">
        <f t="shared" si="15"/>
        <v>0</v>
      </c>
    </row>
    <row r="218" spans="2:29" x14ac:dyDescent="0.2">
      <c r="B218" s="114"/>
      <c r="C218" s="114"/>
      <c r="D218" s="113"/>
      <c r="F218" s="110"/>
      <c r="G218" s="109"/>
      <c r="H218" s="109"/>
      <c r="U218" s="131" t="e">
        <f t="array" ref="U218">INDEX($C$20:$C$700,MATCH(0,COUNTIF($U$19:U217,$C$20:$C$700),0))</f>
        <v>#N/A</v>
      </c>
      <c r="V218" s="131">
        <f t="shared" si="12"/>
        <v>0</v>
      </c>
      <c r="W218" s="131" t="e">
        <f t="array" ref="W218">INDEX($B$20:$B$49,MATCH(0,COUNTIF($U$19:U217,$C$20:$C$700),0))</f>
        <v>#N/A</v>
      </c>
      <c r="X218" s="131">
        <f t="shared" si="13"/>
        <v>0</v>
      </c>
      <c r="Z218" s="131" t="e">
        <f t="array" ref="Z218">INDEX($D$20:$D$700,MATCH(0,COUNTIF(Z$19:$Z217,$D$20:$D$700),0))</f>
        <v>#N/A</v>
      </c>
      <c r="AA218" s="131">
        <f t="shared" si="14"/>
        <v>0</v>
      </c>
      <c r="AB218" s="131" t="e">
        <f t="array" ref="AB218">INDEX($B$20:$B$49,MATCH(0,COUNTIF(Z$19:$Z217,$D$20:$D$700),0))</f>
        <v>#N/A</v>
      </c>
      <c r="AC218" s="131">
        <f t="shared" si="15"/>
        <v>0</v>
      </c>
    </row>
    <row r="219" spans="2:29" x14ac:dyDescent="0.2">
      <c r="B219" s="114"/>
      <c r="C219" s="114"/>
      <c r="D219" s="113"/>
      <c r="F219" s="110"/>
      <c r="G219" s="109"/>
      <c r="H219" s="109"/>
      <c r="U219" s="131" t="e">
        <f t="array" ref="U219">INDEX($C$20:$C$700,MATCH(0,COUNTIF($U$19:U218,$C$20:$C$700),0))</f>
        <v>#N/A</v>
      </c>
      <c r="V219" s="131">
        <f t="shared" si="12"/>
        <v>0</v>
      </c>
      <c r="W219" s="131" t="e">
        <f t="array" ref="W219">INDEX($B$20:$B$49,MATCH(0,COUNTIF($U$19:U218,$C$20:$C$700),0))</f>
        <v>#N/A</v>
      </c>
      <c r="X219" s="131">
        <f t="shared" si="13"/>
        <v>0</v>
      </c>
      <c r="Z219" s="131" t="e">
        <f t="array" ref="Z219">INDEX($D$20:$D$700,MATCH(0,COUNTIF(Z$19:$Z218,$D$20:$D$700),0))</f>
        <v>#N/A</v>
      </c>
      <c r="AA219" s="131">
        <f t="shared" si="14"/>
        <v>0</v>
      </c>
      <c r="AB219" s="131" t="e">
        <f t="array" ref="AB219">INDEX($B$20:$B$49,MATCH(0,COUNTIF(Z$19:$Z218,$D$20:$D$700),0))</f>
        <v>#N/A</v>
      </c>
      <c r="AC219" s="131">
        <f t="shared" si="15"/>
        <v>0</v>
      </c>
    </row>
    <row r="220" spans="2:29" x14ac:dyDescent="0.2">
      <c r="B220" s="114"/>
      <c r="C220" s="114"/>
      <c r="D220" s="113"/>
      <c r="F220" s="110"/>
      <c r="G220" s="109"/>
      <c r="H220" s="109"/>
      <c r="U220" s="131" t="e">
        <f t="array" ref="U220">INDEX($C$20:$C$700,MATCH(0,COUNTIF($U$19:U219,$C$20:$C$700),0))</f>
        <v>#N/A</v>
      </c>
      <c r="V220" s="131">
        <f t="shared" si="12"/>
        <v>0</v>
      </c>
      <c r="W220" s="131" t="e">
        <f t="array" ref="W220">INDEX($B$20:$B$49,MATCH(0,COUNTIF($U$19:U219,$C$20:$C$700),0))</f>
        <v>#N/A</v>
      </c>
      <c r="X220" s="131">
        <f t="shared" si="13"/>
        <v>0</v>
      </c>
      <c r="Z220" s="131" t="e">
        <f t="array" ref="Z220">INDEX($D$20:$D$700,MATCH(0,COUNTIF(Z$19:$Z219,$D$20:$D$700),0))</f>
        <v>#N/A</v>
      </c>
      <c r="AA220" s="131">
        <f t="shared" si="14"/>
        <v>0</v>
      </c>
      <c r="AB220" s="131" t="e">
        <f t="array" ref="AB220">INDEX($B$20:$B$49,MATCH(0,COUNTIF(Z$19:$Z219,$D$20:$D$700),0))</f>
        <v>#N/A</v>
      </c>
      <c r="AC220" s="131">
        <f t="shared" si="15"/>
        <v>0</v>
      </c>
    </row>
    <row r="221" spans="2:29" x14ac:dyDescent="0.2">
      <c r="B221" s="114"/>
      <c r="C221" s="114"/>
      <c r="D221" s="113"/>
      <c r="F221" s="110"/>
      <c r="G221" s="109"/>
      <c r="H221" s="109"/>
      <c r="U221" s="131" t="e">
        <f t="array" ref="U221">INDEX($C$20:$C$700,MATCH(0,COUNTIF($U$19:U220,$C$20:$C$700),0))</f>
        <v>#N/A</v>
      </c>
      <c r="V221" s="131">
        <f t="shared" si="12"/>
        <v>0</v>
      </c>
      <c r="W221" s="131" t="e">
        <f t="array" ref="W221">INDEX($B$20:$B$49,MATCH(0,COUNTIF($U$19:U220,$C$20:$C$700),0))</f>
        <v>#N/A</v>
      </c>
      <c r="X221" s="131">
        <f t="shared" si="13"/>
        <v>0</v>
      </c>
      <c r="Z221" s="131" t="e">
        <f t="array" ref="Z221">INDEX($D$20:$D$700,MATCH(0,COUNTIF(Z$19:$Z220,$D$20:$D$700),0))</f>
        <v>#N/A</v>
      </c>
      <c r="AA221" s="131">
        <f t="shared" si="14"/>
        <v>0</v>
      </c>
      <c r="AB221" s="131" t="e">
        <f t="array" ref="AB221">INDEX($B$20:$B$49,MATCH(0,COUNTIF(Z$19:$Z220,$D$20:$D$700),0))</f>
        <v>#N/A</v>
      </c>
      <c r="AC221" s="131">
        <f t="shared" si="15"/>
        <v>0</v>
      </c>
    </row>
    <row r="222" spans="2:29" x14ac:dyDescent="0.2">
      <c r="B222" s="114"/>
      <c r="C222" s="114"/>
      <c r="D222" s="113"/>
      <c r="F222" s="110"/>
      <c r="G222" s="109"/>
      <c r="H222" s="109"/>
      <c r="U222" s="131" t="e">
        <f t="array" ref="U222">INDEX($C$20:$C$700,MATCH(0,COUNTIF($U$19:U221,$C$20:$C$700),0))</f>
        <v>#N/A</v>
      </c>
      <c r="V222" s="131">
        <f t="shared" si="12"/>
        <v>0</v>
      </c>
      <c r="W222" s="131" t="e">
        <f t="array" ref="W222">INDEX($B$20:$B$49,MATCH(0,COUNTIF($U$19:U221,$C$20:$C$700),0))</f>
        <v>#N/A</v>
      </c>
      <c r="X222" s="131">
        <f t="shared" si="13"/>
        <v>0</v>
      </c>
      <c r="Z222" s="131" t="e">
        <f t="array" ref="Z222">INDEX($D$20:$D$700,MATCH(0,COUNTIF(Z$19:$Z221,$D$20:$D$700),0))</f>
        <v>#N/A</v>
      </c>
      <c r="AA222" s="131">
        <f t="shared" si="14"/>
        <v>0</v>
      </c>
      <c r="AB222" s="131" t="e">
        <f t="array" ref="AB222">INDEX($B$20:$B$49,MATCH(0,COUNTIF(Z$19:$Z221,$D$20:$D$700),0))</f>
        <v>#N/A</v>
      </c>
      <c r="AC222" s="131">
        <f t="shared" si="15"/>
        <v>0</v>
      </c>
    </row>
    <row r="223" spans="2:29" x14ac:dyDescent="0.2">
      <c r="B223" s="114"/>
      <c r="C223" s="114"/>
      <c r="D223" s="113"/>
      <c r="F223" s="110"/>
      <c r="G223" s="109"/>
      <c r="H223" s="109"/>
      <c r="U223" s="131" t="e">
        <f t="array" ref="U223">INDEX($C$20:$C$700,MATCH(0,COUNTIF($U$19:U222,$C$20:$C$700),0))</f>
        <v>#N/A</v>
      </c>
      <c r="V223" s="131">
        <f t="shared" si="12"/>
        <v>0</v>
      </c>
      <c r="W223" s="131" t="e">
        <f t="array" ref="W223">INDEX($B$20:$B$49,MATCH(0,COUNTIF($U$19:U222,$C$20:$C$700),0))</f>
        <v>#N/A</v>
      </c>
      <c r="X223" s="131">
        <f t="shared" si="13"/>
        <v>0</v>
      </c>
      <c r="Z223" s="131" t="e">
        <f t="array" ref="Z223">INDEX($D$20:$D$700,MATCH(0,COUNTIF(Z$19:$Z222,$D$20:$D$700),0))</f>
        <v>#N/A</v>
      </c>
      <c r="AA223" s="131">
        <f t="shared" si="14"/>
        <v>0</v>
      </c>
      <c r="AB223" s="131" t="e">
        <f t="array" ref="AB223">INDEX($B$20:$B$49,MATCH(0,COUNTIF(Z$19:$Z222,$D$20:$D$700),0))</f>
        <v>#N/A</v>
      </c>
      <c r="AC223" s="131">
        <f t="shared" si="15"/>
        <v>0</v>
      </c>
    </row>
    <row r="224" spans="2:29" x14ac:dyDescent="0.2">
      <c r="B224" s="114"/>
      <c r="C224" s="114"/>
      <c r="D224" s="113"/>
      <c r="F224" s="110"/>
      <c r="G224" s="109"/>
      <c r="H224" s="109"/>
      <c r="U224" s="131" t="e">
        <f t="array" ref="U224">INDEX($C$20:$C$700,MATCH(0,COUNTIF($U$19:U223,$C$20:$C$700),0))</f>
        <v>#N/A</v>
      </c>
      <c r="V224" s="131">
        <f t="shared" si="12"/>
        <v>0</v>
      </c>
      <c r="W224" s="131" t="e">
        <f t="array" ref="W224">INDEX($B$20:$B$49,MATCH(0,COUNTIF($U$19:U223,$C$20:$C$700),0))</f>
        <v>#N/A</v>
      </c>
      <c r="X224" s="131">
        <f t="shared" si="13"/>
        <v>0</v>
      </c>
      <c r="Z224" s="131" t="e">
        <f t="array" ref="Z224">INDEX($D$20:$D$700,MATCH(0,COUNTIF(Z$19:$Z223,$D$20:$D$700),0))</f>
        <v>#N/A</v>
      </c>
      <c r="AA224" s="131">
        <f t="shared" si="14"/>
        <v>0</v>
      </c>
      <c r="AB224" s="131" t="e">
        <f t="array" ref="AB224">INDEX($B$20:$B$49,MATCH(0,COUNTIF(Z$19:$Z223,$D$20:$D$700),0))</f>
        <v>#N/A</v>
      </c>
      <c r="AC224" s="131">
        <f t="shared" si="15"/>
        <v>0</v>
      </c>
    </row>
    <row r="225" spans="2:29" x14ac:dyDescent="0.2">
      <c r="B225" s="114"/>
      <c r="C225" s="114"/>
      <c r="D225" s="113"/>
      <c r="F225" s="110"/>
      <c r="G225" s="109"/>
      <c r="H225" s="109"/>
      <c r="U225" s="131" t="e">
        <f t="array" ref="U225">INDEX($C$20:$C$700,MATCH(0,COUNTIF($U$19:U224,$C$20:$C$700),0))</f>
        <v>#N/A</v>
      </c>
      <c r="V225" s="131">
        <f t="shared" si="12"/>
        <v>0</v>
      </c>
      <c r="W225" s="131" t="e">
        <f t="array" ref="W225">INDEX($B$20:$B$49,MATCH(0,COUNTIF($U$19:U224,$C$20:$C$700),0))</f>
        <v>#N/A</v>
      </c>
      <c r="X225" s="131">
        <f t="shared" si="13"/>
        <v>0</v>
      </c>
      <c r="Z225" s="131" t="e">
        <f t="array" ref="Z225">INDEX($D$20:$D$700,MATCH(0,COUNTIF(Z$19:$Z224,$D$20:$D$700),0))</f>
        <v>#N/A</v>
      </c>
      <c r="AA225" s="131">
        <f t="shared" si="14"/>
        <v>0</v>
      </c>
      <c r="AB225" s="131" t="e">
        <f t="array" ref="AB225">INDEX($B$20:$B$49,MATCH(0,COUNTIF(Z$19:$Z224,$D$20:$D$700),0))</f>
        <v>#N/A</v>
      </c>
      <c r="AC225" s="131">
        <f t="shared" si="15"/>
        <v>0</v>
      </c>
    </row>
    <row r="226" spans="2:29" x14ac:dyDescent="0.2">
      <c r="B226" s="114"/>
      <c r="C226" s="114"/>
      <c r="D226" s="113"/>
      <c r="F226" s="110"/>
      <c r="G226" s="109"/>
      <c r="H226" s="109"/>
      <c r="U226" s="131" t="e">
        <f t="array" ref="U226">INDEX($C$20:$C$700,MATCH(0,COUNTIF($U$19:U225,$C$20:$C$700),0))</f>
        <v>#N/A</v>
      </c>
      <c r="V226" s="131">
        <f t="shared" si="12"/>
        <v>0</v>
      </c>
      <c r="W226" s="131" t="e">
        <f t="array" ref="W226">INDEX($B$20:$B$49,MATCH(0,COUNTIF($U$19:U225,$C$20:$C$700),0))</f>
        <v>#N/A</v>
      </c>
      <c r="X226" s="131">
        <f t="shared" si="13"/>
        <v>0</v>
      </c>
      <c r="Z226" s="131" t="e">
        <f t="array" ref="Z226">INDEX($D$20:$D$700,MATCH(0,COUNTIF(Z$19:$Z225,$D$20:$D$700),0))</f>
        <v>#N/A</v>
      </c>
      <c r="AA226" s="131">
        <f t="shared" si="14"/>
        <v>0</v>
      </c>
      <c r="AB226" s="131" t="e">
        <f t="array" ref="AB226">INDEX($B$20:$B$49,MATCH(0,COUNTIF(Z$19:$Z225,$D$20:$D$700),0))</f>
        <v>#N/A</v>
      </c>
      <c r="AC226" s="131">
        <f t="shared" si="15"/>
        <v>0</v>
      </c>
    </row>
    <row r="227" spans="2:29" x14ac:dyDescent="0.2">
      <c r="B227" s="114"/>
      <c r="C227" s="114"/>
      <c r="D227" s="113"/>
      <c r="F227" s="110"/>
      <c r="G227" s="109"/>
      <c r="H227" s="109"/>
      <c r="U227" s="131" t="e">
        <f t="array" ref="U227">INDEX($C$20:$C$700,MATCH(0,COUNTIF($U$19:U226,$C$20:$C$700),0))</f>
        <v>#N/A</v>
      </c>
      <c r="V227" s="131">
        <f t="shared" si="12"/>
        <v>0</v>
      </c>
      <c r="W227" s="131" t="e">
        <f t="array" ref="W227">INDEX($B$20:$B$49,MATCH(0,COUNTIF($U$19:U226,$C$20:$C$700),0))</f>
        <v>#N/A</v>
      </c>
      <c r="X227" s="131">
        <f t="shared" si="13"/>
        <v>0</v>
      </c>
      <c r="Z227" s="131" t="e">
        <f t="array" ref="Z227">INDEX($D$20:$D$700,MATCH(0,COUNTIF(Z$19:$Z226,$D$20:$D$700),0))</f>
        <v>#N/A</v>
      </c>
      <c r="AA227" s="131">
        <f t="shared" si="14"/>
        <v>0</v>
      </c>
      <c r="AB227" s="131" t="e">
        <f t="array" ref="AB227">INDEX($B$20:$B$49,MATCH(0,COUNTIF(Z$19:$Z226,$D$20:$D$700),0))</f>
        <v>#N/A</v>
      </c>
      <c r="AC227" s="131">
        <f t="shared" si="15"/>
        <v>0</v>
      </c>
    </row>
    <row r="228" spans="2:29" x14ac:dyDescent="0.2">
      <c r="B228" s="114"/>
      <c r="C228" s="114"/>
      <c r="D228" s="113"/>
      <c r="F228" s="110"/>
      <c r="G228" s="109"/>
      <c r="H228" s="109"/>
      <c r="U228" s="131" t="e">
        <f t="array" ref="U228">INDEX($C$20:$C$700,MATCH(0,COUNTIF($U$19:U227,$C$20:$C$700),0))</f>
        <v>#N/A</v>
      </c>
      <c r="V228" s="131">
        <f t="shared" si="12"/>
        <v>0</v>
      </c>
      <c r="W228" s="131" t="e">
        <f t="array" ref="W228">INDEX($B$20:$B$49,MATCH(0,COUNTIF($U$19:U227,$C$20:$C$700),0))</f>
        <v>#N/A</v>
      </c>
      <c r="X228" s="131">
        <f t="shared" si="13"/>
        <v>0</v>
      </c>
      <c r="Z228" s="131" t="e">
        <f t="array" ref="Z228">INDEX($D$20:$D$700,MATCH(0,COUNTIF(Z$19:$Z227,$D$20:$D$700),0))</f>
        <v>#N/A</v>
      </c>
      <c r="AA228" s="131">
        <f t="shared" si="14"/>
        <v>0</v>
      </c>
      <c r="AB228" s="131" t="e">
        <f t="array" ref="AB228">INDEX($B$20:$B$49,MATCH(0,COUNTIF(Z$19:$Z227,$D$20:$D$700),0))</f>
        <v>#N/A</v>
      </c>
      <c r="AC228" s="131">
        <f t="shared" si="15"/>
        <v>0</v>
      </c>
    </row>
    <row r="229" spans="2:29" x14ac:dyDescent="0.2">
      <c r="B229" s="114"/>
      <c r="C229" s="114"/>
      <c r="D229" s="113"/>
      <c r="F229" s="110"/>
      <c r="G229" s="109"/>
      <c r="H229" s="109"/>
      <c r="U229" s="131" t="e">
        <f t="array" ref="U229">INDEX($C$20:$C$700,MATCH(0,COUNTIF($U$19:U228,$C$20:$C$700),0))</f>
        <v>#N/A</v>
      </c>
      <c r="V229" s="131">
        <f t="shared" si="12"/>
        <v>0</v>
      </c>
      <c r="W229" s="131" t="e">
        <f t="array" ref="W229">INDEX($B$20:$B$49,MATCH(0,COUNTIF($U$19:U228,$C$20:$C$700),0))</f>
        <v>#N/A</v>
      </c>
      <c r="X229" s="131">
        <f t="shared" si="13"/>
        <v>0</v>
      </c>
      <c r="Z229" s="131" t="e">
        <f t="array" ref="Z229">INDEX($D$20:$D$700,MATCH(0,COUNTIF(Z$19:$Z228,$D$20:$D$700),0))</f>
        <v>#N/A</v>
      </c>
      <c r="AA229" s="131">
        <f t="shared" si="14"/>
        <v>0</v>
      </c>
      <c r="AB229" s="131" t="e">
        <f t="array" ref="AB229">INDEX($B$20:$B$49,MATCH(0,COUNTIF(Z$19:$Z228,$D$20:$D$700),0))</f>
        <v>#N/A</v>
      </c>
      <c r="AC229" s="131">
        <f t="shared" si="15"/>
        <v>0</v>
      </c>
    </row>
    <row r="230" spans="2:29" x14ac:dyDescent="0.2">
      <c r="B230" s="114"/>
      <c r="C230" s="114"/>
      <c r="D230" s="113"/>
      <c r="F230" s="110"/>
      <c r="G230" s="109"/>
      <c r="H230" s="109"/>
      <c r="U230" s="131" t="e">
        <f t="array" ref="U230">INDEX($C$20:$C$700,MATCH(0,COUNTIF($U$19:U229,$C$20:$C$700),0))</f>
        <v>#N/A</v>
      </c>
      <c r="V230" s="131">
        <f t="shared" si="12"/>
        <v>0</v>
      </c>
      <c r="W230" s="131" t="e">
        <f t="array" ref="W230">INDEX($B$20:$B$49,MATCH(0,COUNTIF($U$19:U229,$C$20:$C$700),0))</f>
        <v>#N/A</v>
      </c>
      <c r="X230" s="131">
        <f t="shared" si="13"/>
        <v>0</v>
      </c>
      <c r="Z230" s="131" t="e">
        <f t="array" ref="Z230">INDEX($D$20:$D$700,MATCH(0,COUNTIF(Z$19:$Z229,$D$20:$D$700),0))</f>
        <v>#N/A</v>
      </c>
      <c r="AA230" s="131">
        <f t="shared" si="14"/>
        <v>0</v>
      </c>
      <c r="AB230" s="131" t="e">
        <f t="array" ref="AB230">INDEX($B$20:$B$49,MATCH(0,COUNTIF(Z$19:$Z229,$D$20:$D$700),0))</f>
        <v>#N/A</v>
      </c>
      <c r="AC230" s="131">
        <f t="shared" si="15"/>
        <v>0</v>
      </c>
    </row>
    <row r="231" spans="2:29" x14ac:dyDescent="0.2">
      <c r="B231" s="114"/>
      <c r="C231" s="114"/>
      <c r="D231" s="113"/>
      <c r="F231" s="110"/>
      <c r="G231" s="109"/>
      <c r="H231" s="109"/>
      <c r="U231" s="131" t="e">
        <f t="array" ref="U231">INDEX($C$20:$C$700,MATCH(0,COUNTIF($U$19:U230,$C$20:$C$700),0))</f>
        <v>#N/A</v>
      </c>
      <c r="V231" s="131">
        <f t="shared" si="12"/>
        <v>0</v>
      </c>
      <c r="W231" s="131" t="e">
        <f t="array" ref="W231">INDEX($B$20:$B$49,MATCH(0,COUNTIF($U$19:U230,$C$20:$C$700),0))</f>
        <v>#N/A</v>
      </c>
      <c r="X231" s="131">
        <f t="shared" si="13"/>
        <v>0</v>
      </c>
      <c r="Z231" s="131" t="e">
        <f t="array" ref="Z231">INDEX($D$20:$D$700,MATCH(0,COUNTIF(Z$19:$Z230,$D$20:$D$700),0))</f>
        <v>#N/A</v>
      </c>
      <c r="AA231" s="131">
        <f t="shared" si="14"/>
        <v>0</v>
      </c>
      <c r="AB231" s="131" t="e">
        <f t="array" ref="AB231">INDEX($B$20:$B$49,MATCH(0,COUNTIF(Z$19:$Z230,$D$20:$D$700),0))</f>
        <v>#N/A</v>
      </c>
      <c r="AC231" s="131">
        <f t="shared" si="15"/>
        <v>0</v>
      </c>
    </row>
    <row r="232" spans="2:29" x14ac:dyDescent="0.2">
      <c r="B232" s="114"/>
      <c r="C232" s="114"/>
      <c r="D232" s="113"/>
      <c r="F232" s="110"/>
      <c r="G232" s="109"/>
      <c r="H232" s="109"/>
      <c r="U232" s="131" t="e">
        <f t="array" ref="U232">INDEX($C$20:$C$700,MATCH(0,COUNTIF($U$19:U231,$C$20:$C$700),0))</f>
        <v>#N/A</v>
      </c>
      <c r="V232" s="131">
        <f t="shared" si="12"/>
        <v>0</v>
      </c>
      <c r="W232" s="131" t="e">
        <f t="array" ref="W232">INDEX($B$20:$B$49,MATCH(0,COUNTIF($U$19:U231,$C$20:$C$700),0))</f>
        <v>#N/A</v>
      </c>
      <c r="X232" s="131">
        <f t="shared" si="13"/>
        <v>0</v>
      </c>
      <c r="Z232" s="131" t="e">
        <f t="array" ref="Z232">INDEX($D$20:$D$700,MATCH(0,COUNTIF(Z$19:$Z231,$D$20:$D$700),0))</f>
        <v>#N/A</v>
      </c>
      <c r="AA232" s="131">
        <f t="shared" si="14"/>
        <v>0</v>
      </c>
      <c r="AB232" s="131" t="e">
        <f t="array" ref="AB232">INDEX($B$20:$B$49,MATCH(0,COUNTIF(Z$19:$Z231,$D$20:$D$700),0))</f>
        <v>#N/A</v>
      </c>
      <c r="AC232" s="131">
        <f t="shared" si="15"/>
        <v>0</v>
      </c>
    </row>
    <row r="233" spans="2:29" x14ac:dyDescent="0.2">
      <c r="B233" s="114"/>
      <c r="C233" s="114"/>
      <c r="D233" s="113"/>
      <c r="F233" s="110"/>
      <c r="G233" s="109"/>
      <c r="H233" s="109"/>
      <c r="U233" s="131" t="e">
        <f t="array" ref="U233">INDEX($C$20:$C$700,MATCH(0,COUNTIF($U$19:U232,$C$20:$C$700),0))</f>
        <v>#N/A</v>
      </c>
      <c r="V233" s="131">
        <f t="shared" si="12"/>
        <v>0</v>
      </c>
      <c r="W233" s="131" t="e">
        <f t="array" ref="W233">INDEX($B$20:$B$49,MATCH(0,COUNTIF($U$19:U232,$C$20:$C$700),0))</f>
        <v>#N/A</v>
      </c>
      <c r="X233" s="131">
        <f t="shared" si="13"/>
        <v>0</v>
      </c>
      <c r="Z233" s="131" t="e">
        <f t="array" ref="Z233">INDEX($D$20:$D$700,MATCH(0,COUNTIF(Z$19:$Z232,$D$20:$D$700),0))</f>
        <v>#N/A</v>
      </c>
      <c r="AA233" s="131">
        <f t="shared" si="14"/>
        <v>0</v>
      </c>
      <c r="AB233" s="131" t="e">
        <f t="array" ref="AB233">INDEX($B$20:$B$49,MATCH(0,COUNTIF(Z$19:$Z232,$D$20:$D$700),0))</f>
        <v>#N/A</v>
      </c>
      <c r="AC233" s="131">
        <f t="shared" si="15"/>
        <v>0</v>
      </c>
    </row>
    <row r="234" spans="2:29" x14ac:dyDescent="0.2">
      <c r="B234" s="114"/>
      <c r="C234" s="114"/>
      <c r="D234" s="113"/>
      <c r="F234" s="110"/>
      <c r="G234" s="109"/>
      <c r="H234" s="109"/>
      <c r="U234" s="131" t="e">
        <f t="array" ref="U234">INDEX($C$20:$C$700,MATCH(0,COUNTIF($U$19:U233,$C$20:$C$700),0))</f>
        <v>#N/A</v>
      </c>
      <c r="V234" s="131">
        <f t="shared" si="12"/>
        <v>0</v>
      </c>
      <c r="W234" s="131" t="e">
        <f t="array" ref="W234">INDEX($B$20:$B$49,MATCH(0,COUNTIF($U$19:U233,$C$20:$C$700),0))</f>
        <v>#N/A</v>
      </c>
      <c r="X234" s="131">
        <f t="shared" si="13"/>
        <v>0</v>
      </c>
      <c r="Z234" s="131" t="e">
        <f t="array" ref="Z234">INDEX($D$20:$D$700,MATCH(0,COUNTIF(Z$19:$Z233,$D$20:$D$700),0))</f>
        <v>#N/A</v>
      </c>
      <c r="AA234" s="131">
        <f t="shared" si="14"/>
        <v>0</v>
      </c>
      <c r="AB234" s="131" t="e">
        <f t="array" ref="AB234">INDEX($B$20:$B$49,MATCH(0,COUNTIF(Z$19:$Z233,$D$20:$D$700),0))</f>
        <v>#N/A</v>
      </c>
      <c r="AC234" s="131">
        <f t="shared" si="15"/>
        <v>0</v>
      </c>
    </row>
    <row r="235" spans="2:29" x14ac:dyDescent="0.2">
      <c r="B235" s="114"/>
      <c r="C235" s="114"/>
      <c r="D235" s="113"/>
      <c r="F235" s="110"/>
      <c r="G235" s="109"/>
      <c r="H235" s="109"/>
      <c r="U235" s="131" t="e">
        <f t="array" ref="U235">INDEX($C$20:$C$700,MATCH(0,COUNTIF($U$19:U234,$C$20:$C$700),0))</f>
        <v>#N/A</v>
      </c>
      <c r="V235" s="131">
        <f t="shared" si="12"/>
        <v>0</v>
      </c>
      <c r="W235" s="131" t="e">
        <f t="array" ref="W235">INDEX($B$20:$B$49,MATCH(0,COUNTIF($U$19:U234,$C$20:$C$700),0))</f>
        <v>#N/A</v>
      </c>
      <c r="X235" s="131">
        <f t="shared" si="13"/>
        <v>0</v>
      </c>
      <c r="Z235" s="131" t="e">
        <f t="array" ref="Z235">INDEX($D$20:$D$700,MATCH(0,COUNTIF(Z$19:$Z234,$D$20:$D$700),0))</f>
        <v>#N/A</v>
      </c>
      <c r="AA235" s="131">
        <f t="shared" si="14"/>
        <v>0</v>
      </c>
      <c r="AB235" s="131" t="e">
        <f t="array" ref="AB235">INDEX($B$20:$B$49,MATCH(0,COUNTIF(Z$19:$Z234,$D$20:$D$700),0))</f>
        <v>#N/A</v>
      </c>
      <c r="AC235" s="131">
        <f t="shared" si="15"/>
        <v>0</v>
      </c>
    </row>
    <row r="236" spans="2:29" x14ac:dyDescent="0.2">
      <c r="B236" s="114"/>
      <c r="C236" s="114"/>
      <c r="D236" s="113"/>
      <c r="F236" s="110"/>
      <c r="G236" s="109"/>
      <c r="H236" s="109"/>
      <c r="U236" s="131" t="e">
        <f t="array" ref="U236">INDEX($C$20:$C$700,MATCH(0,COUNTIF($U$19:U235,$C$20:$C$700),0))</f>
        <v>#N/A</v>
      </c>
      <c r="V236" s="131">
        <f t="shared" si="12"/>
        <v>0</v>
      </c>
      <c r="W236" s="131" t="e">
        <f t="array" ref="W236">INDEX($B$20:$B$49,MATCH(0,COUNTIF($U$19:U235,$C$20:$C$700),0))</f>
        <v>#N/A</v>
      </c>
      <c r="X236" s="131">
        <f t="shared" si="13"/>
        <v>0</v>
      </c>
      <c r="Z236" s="131" t="e">
        <f t="array" ref="Z236">INDEX($D$20:$D$700,MATCH(0,COUNTIF(Z$19:$Z235,$D$20:$D$700),0))</f>
        <v>#N/A</v>
      </c>
      <c r="AA236" s="131">
        <f t="shared" si="14"/>
        <v>0</v>
      </c>
      <c r="AB236" s="131" t="e">
        <f t="array" ref="AB236">INDEX($B$20:$B$49,MATCH(0,COUNTIF(Z$19:$Z235,$D$20:$D$700),0))</f>
        <v>#N/A</v>
      </c>
      <c r="AC236" s="131">
        <f t="shared" si="15"/>
        <v>0</v>
      </c>
    </row>
    <row r="237" spans="2:29" x14ac:dyDescent="0.2">
      <c r="B237" s="114"/>
      <c r="C237" s="114"/>
      <c r="D237" s="113"/>
      <c r="F237" s="110"/>
      <c r="G237" s="109"/>
      <c r="H237" s="109"/>
      <c r="U237" s="131" t="e">
        <f t="array" ref="U237">INDEX($C$20:$C$700,MATCH(0,COUNTIF($U$19:U236,$C$20:$C$700),0))</f>
        <v>#N/A</v>
      </c>
      <c r="V237" s="131">
        <f t="shared" si="12"/>
        <v>0</v>
      </c>
      <c r="W237" s="131" t="e">
        <f t="array" ref="W237">INDEX($B$20:$B$49,MATCH(0,COUNTIF($U$19:U236,$C$20:$C$700),0))</f>
        <v>#N/A</v>
      </c>
      <c r="X237" s="131">
        <f t="shared" si="13"/>
        <v>0</v>
      </c>
      <c r="Z237" s="131" t="e">
        <f t="array" ref="Z237">INDEX($D$20:$D$700,MATCH(0,COUNTIF(Z$19:$Z236,$D$20:$D$700),0))</f>
        <v>#N/A</v>
      </c>
      <c r="AA237" s="131">
        <f t="shared" si="14"/>
        <v>0</v>
      </c>
      <c r="AB237" s="131" t="e">
        <f t="array" ref="AB237">INDEX($B$20:$B$49,MATCH(0,COUNTIF(Z$19:$Z236,$D$20:$D$700),0))</f>
        <v>#N/A</v>
      </c>
      <c r="AC237" s="131">
        <f t="shared" si="15"/>
        <v>0</v>
      </c>
    </row>
    <row r="238" spans="2:29" x14ac:dyDescent="0.2">
      <c r="B238" s="114"/>
      <c r="C238" s="114"/>
      <c r="D238" s="113"/>
      <c r="F238" s="110"/>
      <c r="G238" s="109"/>
      <c r="H238" s="109"/>
      <c r="U238" s="131" t="e">
        <f t="array" ref="U238">INDEX($C$20:$C$700,MATCH(0,COUNTIF($U$19:U237,$C$20:$C$700),0))</f>
        <v>#N/A</v>
      </c>
      <c r="V238" s="131">
        <f t="shared" si="12"/>
        <v>0</v>
      </c>
      <c r="W238" s="131" t="e">
        <f t="array" ref="W238">INDEX($B$20:$B$49,MATCH(0,COUNTIF($U$19:U237,$C$20:$C$700),0))</f>
        <v>#N/A</v>
      </c>
      <c r="X238" s="131">
        <f t="shared" si="13"/>
        <v>0</v>
      </c>
      <c r="Z238" s="131" t="e">
        <f t="array" ref="Z238">INDEX($D$20:$D$700,MATCH(0,COUNTIF(Z$19:$Z237,$D$20:$D$700),0))</f>
        <v>#N/A</v>
      </c>
      <c r="AA238" s="131">
        <f t="shared" si="14"/>
        <v>0</v>
      </c>
      <c r="AB238" s="131" t="e">
        <f t="array" ref="AB238">INDEX($B$20:$B$49,MATCH(0,COUNTIF(Z$19:$Z237,$D$20:$D$700),0))</f>
        <v>#N/A</v>
      </c>
      <c r="AC238" s="131">
        <f t="shared" si="15"/>
        <v>0</v>
      </c>
    </row>
    <row r="239" spans="2:29" x14ac:dyDescent="0.2">
      <c r="B239" s="114"/>
      <c r="C239" s="114"/>
      <c r="D239" s="113"/>
      <c r="F239" s="110"/>
      <c r="G239" s="109"/>
      <c r="H239" s="109"/>
      <c r="U239" s="131" t="e">
        <f t="array" ref="U239">INDEX($C$20:$C$700,MATCH(0,COUNTIF($U$19:U238,$C$20:$C$700),0))</f>
        <v>#N/A</v>
      </c>
      <c r="V239" s="131">
        <f t="shared" si="12"/>
        <v>0</v>
      </c>
      <c r="W239" s="131" t="e">
        <f t="array" ref="W239">INDEX($B$20:$B$49,MATCH(0,COUNTIF($U$19:U238,$C$20:$C$700),0))</f>
        <v>#N/A</v>
      </c>
      <c r="X239" s="131">
        <f t="shared" si="13"/>
        <v>0</v>
      </c>
      <c r="Z239" s="131" t="e">
        <f t="array" ref="Z239">INDEX($D$20:$D$700,MATCH(0,COUNTIF(Z$19:$Z238,$D$20:$D$700),0))</f>
        <v>#N/A</v>
      </c>
      <c r="AA239" s="131">
        <f t="shared" si="14"/>
        <v>0</v>
      </c>
      <c r="AB239" s="131" t="e">
        <f t="array" ref="AB239">INDEX($B$20:$B$49,MATCH(0,COUNTIF(Z$19:$Z238,$D$20:$D$700),0))</f>
        <v>#N/A</v>
      </c>
      <c r="AC239" s="131">
        <f t="shared" si="15"/>
        <v>0</v>
      </c>
    </row>
    <row r="240" spans="2:29" x14ac:dyDescent="0.2">
      <c r="B240" s="114"/>
      <c r="C240" s="114"/>
      <c r="D240" s="113"/>
      <c r="F240" s="110"/>
      <c r="G240" s="109"/>
      <c r="H240" s="109"/>
      <c r="U240" s="131" t="e">
        <f t="array" ref="U240">INDEX($C$20:$C$700,MATCH(0,COUNTIF($U$19:U239,$C$20:$C$700),0))</f>
        <v>#N/A</v>
      </c>
      <c r="V240" s="131">
        <f t="shared" si="12"/>
        <v>0</v>
      </c>
      <c r="W240" s="131" t="e">
        <f t="array" ref="W240">INDEX($B$20:$B$49,MATCH(0,COUNTIF($U$19:U239,$C$20:$C$700),0))</f>
        <v>#N/A</v>
      </c>
      <c r="X240" s="131">
        <f t="shared" si="13"/>
        <v>0</v>
      </c>
      <c r="Z240" s="131" t="e">
        <f t="array" ref="Z240">INDEX($D$20:$D$700,MATCH(0,COUNTIF(Z$19:$Z239,$D$20:$D$700),0))</f>
        <v>#N/A</v>
      </c>
      <c r="AA240" s="131">
        <f t="shared" si="14"/>
        <v>0</v>
      </c>
      <c r="AB240" s="131" t="e">
        <f t="array" ref="AB240">INDEX($B$20:$B$49,MATCH(0,COUNTIF(Z$19:$Z239,$D$20:$D$700),0))</f>
        <v>#N/A</v>
      </c>
      <c r="AC240" s="131">
        <f t="shared" si="15"/>
        <v>0</v>
      </c>
    </row>
    <row r="241" spans="2:29" x14ac:dyDescent="0.2">
      <c r="B241" s="114"/>
      <c r="C241" s="114"/>
      <c r="D241" s="113"/>
      <c r="F241" s="110"/>
      <c r="G241" s="109"/>
      <c r="H241" s="109"/>
      <c r="U241" s="131" t="e">
        <f t="array" ref="U241">INDEX($C$20:$C$700,MATCH(0,COUNTIF($U$19:U240,$C$20:$C$700),0))</f>
        <v>#N/A</v>
      </c>
      <c r="V241" s="131">
        <f t="shared" si="12"/>
        <v>0</v>
      </c>
      <c r="W241" s="131" t="e">
        <f t="array" ref="W241">INDEX($B$20:$B$49,MATCH(0,COUNTIF($U$19:U240,$C$20:$C$700),0))</f>
        <v>#N/A</v>
      </c>
      <c r="X241" s="131">
        <f t="shared" si="13"/>
        <v>0</v>
      </c>
      <c r="Z241" s="131" t="e">
        <f t="array" ref="Z241">INDEX($D$20:$D$700,MATCH(0,COUNTIF(Z$19:$Z240,$D$20:$D$700),0))</f>
        <v>#N/A</v>
      </c>
      <c r="AA241" s="131">
        <f t="shared" si="14"/>
        <v>0</v>
      </c>
      <c r="AB241" s="131" t="e">
        <f t="array" ref="AB241">INDEX($B$20:$B$49,MATCH(0,COUNTIF(Z$19:$Z240,$D$20:$D$700),0))</f>
        <v>#N/A</v>
      </c>
      <c r="AC241" s="131">
        <f t="shared" si="15"/>
        <v>0</v>
      </c>
    </row>
    <row r="242" spans="2:29" x14ac:dyDescent="0.2">
      <c r="B242" s="114"/>
      <c r="C242" s="114"/>
      <c r="D242" s="113"/>
      <c r="F242" s="110"/>
      <c r="G242" s="109"/>
      <c r="H242" s="109"/>
      <c r="U242" s="131" t="e">
        <f t="array" ref="U242">INDEX($C$20:$C$700,MATCH(0,COUNTIF($U$19:U241,$C$20:$C$700),0))</f>
        <v>#N/A</v>
      </c>
      <c r="V242" s="131">
        <f t="shared" si="12"/>
        <v>0</v>
      </c>
      <c r="W242" s="131" t="e">
        <f t="array" ref="W242">INDEX($B$20:$B$49,MATCH(0,COUNTIF($U$19:U241,$C$20:$C$700),0))</f>
        <v>#N/A</v>
      </c>
      <c r="X242" s="131">
        <f t="shared" si="13"/>
        <v>0</v>
      </c>
      <c r="Z242" s="131" t="e">
        <f t="array" ref="Z242">INDEX($D$20:$D$700,MATCH(0,COUNTIF(Z$19:$Z241,$D$20:$D$700),0))</f>
        <v>#N/A</v>
      </c>
      <c r="AA242" s="131">
        <f t="shared" si="14"/>
        <v>0</v>
      </c>
      <c r="AB242" s="131" t="e">
        <f t="array" ref="AB242">INDEX($B$20:$B$49,MATCH(0,COUNTIF(Z$19:$Z241,$D$20:$D$700),0))</f>
        <v>#N/A</v>
      </c>
      <c r="AC242" s="131">
        <f t="shared" si="15"/>
        <v>0</v>
      </c>
    </row>
    <row r="243" spans="2:29" x14ac:dyDescent="0.2">
      <c r="B243" s="114"/>
      <c r="C243" s="114"/>
      <c r="D243" s="113"/>
      <c r="F243" s="110"/>
      <c r="G243" s="109"/>
      <c r="H243" s="109"/>
      <c r="U243" s="131" t="e">
        <f t="array" ref="U243">INDEX($C$20:$C$700,MATCH(0,COUNTIF($U$19:U242,$C$20:$C$700),0))</f>
        <v>#N/A</v>
      </c>
      <c r="V243" s="131">
        <f t="shared" si="12"/>
        <v>0</v>
      </c>
      <c r="W243" s="131" t="e">
        <f t="array" ref="W243">INDEX($B$20:$B$49,MATCH(0,COUNTIF($U$19:U242,$C$20:$C$700),0))</f>
        <v>#N/A</v>
      </c>
      <c r="X243" s="131">
        <f t="shared" si="13"/>
        <v>0</v>
      </c>
      <c r="Z243" s="131" t="e">
        <f t="array" ref="Z243">INDEX($D$20:$D$700,MATCH(0,COUNTIF(Z$19:$Z242,$D$20:$D$700),0))</f>
        <v>#N/A</v>
      </c>
      <c r="AA243" s="131">
        <f t="shared" si="14"/>
        <v>0</v>
      </c>
      <c r="AB243" s="131" t="e">
        <f t="array" ref="AB243">INDEX($B$20:$B$49,MATCH(0,COUNTIF(Z$19:$Z242,$D$20:$D$700),0))</f>
        <v>#N/A</v>
      </c>
      <c r="AC243" s="131">
        <f t="shared" si="15"/>
        <v>0</v>
      </c>
    </row>
    <row r="244" spans="2:29" x14ac:dyDescent="0.2">
      <c r="B244" s="114"/>
      <c r="C244" s="114"/>
      <c r="D244" s="113"/>
      <c r="F244" s="110"/>
      <c r="G244" s="109"/>
      <c r="H244" s="109"/>
      <c r="U244" s="131" t="e">
        <f t="array" ref="U244">INDEX($C$20:$C$700,MATCH(0,COUNTIF($U$19:U243,$C$20:$C$700),0))</f>
        <v>#N/A</v>
      </c>
      <c r="V244" s="131">
        <f t="shared" si="12"/>
        <v>0</v>
      </c>
      <c r="W244" s="131" t="e">
        <f t="array" ref="W244">INDEX($B$20:$B$49,MATCH(0,COUNTIF($U$19:U243,$C$20:$C$700),0))</f>
        <v>#N/A</v>
      </c>
      <c r="X244" s="131">
        <f t="shared" si="13"/>
        <v>0</v>
      </c>
      <c r="Z244" s="131" t="e">
        <f t="array" ref="Z244">INDEX($D$20:$D$700,MATCH(0,COUNTIF(Z$19:$Z243,$D$20:$D$700),0))</f>
        <v>#N/A</v>
      </c>
      <c r="AA244" s="131">
        <f t="shared" si="14"/>
        <v>0</v>
      </c>
      <c r="AB244" s="131" t="e">
        <f t="array" ref="AB244">INDEX($B$20:$B$49,MATCH(0,COUNTIF(Z$19:$Z243,$D$20:$D$700),0))</f>
        <v>#N/A</v>
      </c>
      <c r="AC244" s="131">
        <f t="shared" si="15"/>
        <v>0</v>
      </c>
    </row>
    <row r="245" spans="2:29" x14ac:dyDescent="0.2">
      <c r="B245" s="114"/>
      <c r="C245" s="114"/>
      <c r="D245" s="113"/>
      <c r="F245" s="110"/>
      <c r="G245" s="109"/>
      <c r="H245" s="109"/>
      <c r="U245" s="131" t="e">
        <f t="array" ref="U245">INDEX($C$20:$C$700,MATCH(0,COUNTIF($U$19:U244,$C$20:$C$700),0))</f>
        <v>#N/A</v>
      </c>
      <c r="V245" s="131">
        <f t="shared" si="12"/>
        <v>0</v>
      </c>
      <c r="W245" s="131" t="e">
        <f t="array" ref="W245">INDEX($B$20:$B$49,MATCH(0,COUNTIF($U$19:U244,$C$20:$C$700),0))</f>
        <v>#N/A</v>
      </c>
      <c r="X245" s="131">
        <f t="shared" si="13"/>
        <v>0</v>
      </c>
      <c r="Z245" s="131" t="e">
        <f t="array" ref="Z245">INDEX($D$20:$D$700,MATCH(0,COUNTIF(Z$19:$Z244,$D$20:$D$700),0))</f>
        <v>#N/A</v>
      </c>
      <c r="AA245" s="131">
        <f t="shared" si="14"/>
        <v>0</v>
      </c>
      <c r="AB245" s="131" t="e">
        <f t="array" ref="AB245">INDEX($B$20:$B$49,MATCH(0,COUNTIF(Z$19:$Z244,$D$20:$D$700),0))</f>
        <v>#N/A</v>
      </c>
      <c r="AC245" s="131">
        <f t="shared" si="15"/>
        <v>0</v>
      </c>
    </row>
    <row r="246" spans="2:29" x14ac:dyDescent="0.2">
      <c r="B246" s="114"/>
      <c r="C246" s="114"/>
      <c r="D246" s="113"/>
      <c r="F246" s="110"/>
      <c r="G246" s="109"/>
      <c r="H246" s="109"/>
      <c r="U246" s="131" t="e">
        <f t="array" ref="U246">INDEX($C$20:$C$700,MATCH(0,COUNTIF($U$19:U245,$C$20:$C$700),0))</f>
        <v>#N/A</v>
      </c>
      <c r="V246" s="131">
        <f t="shared" si="12"/>
        <v>0</v>
      </c>
      <c r="W246" s="131" t="e">
        <f t="array" ref="W246">INDEX($B$20:$B$49,MATCH(0,COUNTIF($U$19:U245,$C$20:$C$700),0))</f>
        <v>#N/A</v>
      </c>
      <c r="X246" s="131">
        <f t="shared" si="13"/>
        <v>0</v>
      </c>
      <c r="Z246" s="131" t="e">
        <f t="array" ref="Z246">INDEX($D$20:$D$700,MATCH(0,COUNTIF(Z$19:$Z245,$D$20:$D$700),0))</f>
        <v>#N/A</v>
      </c>
      <c r="AA246" s="131">
        <f t="shared" si="14"/>
        <v>0</v>
      </c>
      <c r="AB246" s="131" t="e">
        <f t="array" ref="AB246">INDEX($B$20:$B$49,MATCH(0,COUNTIF(Z$19:$Z245,$D$20:$D$700),0))</f>
        <v>#N/A</v>
      </c>
      <c r="AC246" s="131">
        <f t="shared" si="15"/>
        <v>0</v>
      </c>
    </row>
    <row r="247" spans="2:29" x14ac:dyDescent="0.2">
      <c r="B247" s="114"/>
      <c r="C247" s="114"/>
      <c r="D247" s="113"/>
      <c r="F247" s="110"/>
      <c r="G247" s="109"/>
      <c r="H247" s="109"/>
      <c r="U247" s="131" t="e">
        <f t="array" ref="U247">INDEX($C$20:$C$700,MATCH(0,COUNTIF($U$19:U246,$C$20:$C$700),0))</f>
        <v>#N/A</v>
      </c>
      <c r="V247" s="131">
        <f t="shared" si="12"/>
        <v>0</v>
      </c>
      <c r="W247" s="131" t="e">
        <f t="array" ref="W247">INDEX($B$20:$B$49,MATCH(0,COUNTIF($U$19:U246,$C$20:$C$700),0))</f>
        <v>#N/A</v>
      </c>
      <c r="X247" s="131">
        <f t="shared" si="13"/>
        <v>0</v>
      </c>
      <c r="Z247" s="131" t="e">
        <f t="array" ref="Z247">INDEX($D$20:$D$700,MATCH(0,COUNTIF(Z$19:$Z246,$D$20:$D$700),0))</f>
        <v>#N/A</v>
      </c>
      <c r="AA247" s="131">
        <f t="shared" si="14"/>
        <v>0</v>
      </c>
      <c r="AB247" s="131" t="e">
        <f t="array" ref="AB247">INDEX($B$20:$B$49,MATCH(0,COUNTIF(Z$19:$Z246,$D$20:$D$700),0))</f>
        <v>#N/A</v>
      </c>
      <c r="AC247" s="131">
        <f t="shared" si="15"/>
        <v>0</v>
      </c>
    </row>
    <row r="248" spans="2:29" x14ac:dyDescent="0.2">
      <c r="B248" s="114"/>
      <c r="C248" s="114"/>
      <c r="D248" s="113"/>
      <c r="F248" s="110"/>
      <c r="G248" s="109"/>
      <c r="H248" s="109"/>
      <c r="U248" s="131" t="e">
        <f t="array" ref="U248">INDEX($C$20:$C$700,MATCH(0,COUNTIF($U$19:U247,$C$20:$C$700),0))</f>
        <v>#N/A</v>
      </c>
      <c r="V248" s="131">
        <f t="shared" si="12"/>
        <v>0</v>
      </c>
      <c r="W248" s="131" t="e">
        <f t="array" ref="W248">INDEX($B$20:$B$49,MATCH(0,COUNTIF($U$19:U247,$C$20:$C$700),0))</f>
        <v>#N/A</v>
      </c>
      <c r="X248" s="131">
        <f t="shared" si="13"/>
        <v>0</v>
      </c>
      <c r="Z248" s="131" t="e">
        <f t="array" ref="Z248">INDEX($D$20:$D$700,MATCH(0,COUNTIF(Z$19:$Z247,$D$20:$D$700),0))</f>
        <v>#N/A</v>
      </c>
      <c r="AA248" s="131">
        <f t="shared" si="14"/>
        <v>0</v>
      </c>
      <c r="AB248" s="131" t="e">
        <f t="array" ref="AB248">INDEX($B$20:$B$49,MATCH(0,COUNTIF(Z$19:$Z247,$D$20:$D$700),0))</f>
        <v>#N/A</v>
      </c>
      <c r="AC248" s="131">
        <f t="shared" si="15"/>
        <v>0</v>
      </c>
    </row>
    <row r="249" spans="2:29" x14ac:dyDescent="0.2">
      <c r="B249" s="114"/>
      <c r="C249" s="114"/>
      <c r="D249" s="113"/>
      <c r="F249" s="110"/>
      <c r="G249" s="109"/>
      <c r="H249" s="109"/>
      <c r="U249" s="131" t="e">
        <f t="array" ref="U249">INDEX($C$20:$C$700,MATCH(0,COUNTIF($U$19:U248,$C$20:$C$700),0))</f>
        <v>#N/A</v>
      </c>
      <c r="V249" s="131">
        <f t="shared" si="12"/>
        <v>0</v>
      </c>
      <c r="W249" s="131" t="e">
        <f t="array" ref="W249">INDEX($B$20:$B$49,MATCH(0,COUNTIF($U$19:U248,$C$20:$C$700),0))</f>
        <v>#N/A</v>
      </c>
      <c r="X249" s="131">
        <f t="shared" si="13"/>
        <v>0</v>
      </c>
      <c r="Z249" s="131" t="e">
        <f t="array" ref="Z249">INDEX($D$20:$D$700,MATCH(0,COUNTIF(Z$19:$Z248,$D$20:$D$700),0))</f>
        <v>#N/A</v>
      </c>
      <c r="AA249" s="131">
        <f t="shared" si="14"/>
        <v>0</v>
      </c>
      <c r="AB249" s="131" t="e">
        <f t="array" ref="AB249">INDEX($B$20:$B$49,MATCH(0,COUNTIF(Z$19:$Z248,$D$20:$D$700),0))</f>
        <v>#N/A</v>
      </c>
      <c r="AC249" s="131">
        <f t="shared" si="15"/>
        <v>0</v>
      </c>
    </row>
    <row r="250" spans="2:29" x14ac:dyDescent="0.2">
      <c r="B250" s="114"/>
      <c r="C250" s="114"/>
      <c r="D250" s="113"/>
      <c r="F250" s="110"/>
      <c r="G250" s="109"/>
      <c r="H250" s="109"/>
      <c r="U250" s="131" t="e">
        <f t="array" ref="U250">INDEX($C$20:$C$700,MATCH(0,COUNTIF($U$19:U249,$C$20:$C$700),0))</f>
        <v>#N/A</v>
      </c>
      <c r="V250" s="131">
        <f t="shared" si="12"/>
        <v>0</v>
      </c>
      <c r="W250" s="131" t="e">
        <f t="array" ref="W250">INDEX($B$20:$B$49,MATCH(0,COUNTIF($U$19:U249,$C$20:$C$700),0))</f>
        <v>#N/A</v>
      </c>
      <c r="X250" s="131">
        <f t="shared" si="13"/>
        <v>0</v>
      </c>
      <c r="Z250" s="131" t="e">
        <f t="array" ref="Z250">INDEX($D$20:$D$700,MATCH(0,COUNTIF(Z$19:$Z249,$D$20:$D$700),0))</f>
        <v>#N/A</v>
      </c>
      <c r="AA250" s="131">
        <f t="shared" si="14"/>
        <v>0</v>
      </c>
      <c r="AB250" s="131" t="e">
        <f t="array" ref="AB250">INDEX($B$20:$B$49,MATCH(0,COUNTIF(Z$19:$Z249,$D$20:$D$700),0))</f>
        <v>#N/A</v>
      </c>
      <c r="AC250" s="131">
        <f t="shared" si="15"/>
        <v>0</v>
      </c>
    </row>
    <row r="251" spans="2:29" x14ac:dyDescent="0.2">
      <c r="B251" s="114"/>
      <c r="C251" s="114"/>
      <c r="D251" s="113"/>
      <c r="F251" s="110"/>
      <c r="G251" s="109"/>
      <c r="H251" s="109"/>
      <c r="U251" s="131" t="e">
        <f t="array" ref="U251">INDEX($C$20:$C$700,MATCH(0,COUNTIF($U$19:U250,$C$20:$C$700),0))</f>
        <v>#N/A</v>
      </c>
      <c r="V251" s="131">
        <f t="shared" si="12"/>
        <v>0</v>
      </c>
      <c r="W251" s="131" t="e">
        <f t="array" ref="W251">INDEX($B$20:$B$49,MATCH(0,COUNTIF($U$19:U250,$C$20:$C$700),0))</f>
        <v>#N/A</v>
      </c>
      <c r="X251" s="131">
        <f t="shared" si="13"/>
        <v>0</v>
      </c>
      <c r="Z251" s="131" t="e">
        <f t="array" ref="Z251">INDEX($D$20:$D$700,MATCH(0,COUNTIF(Z$19:$Z250,$D$20:$D$700),0))</f>
        <v>#N/A</v>
      </c>
      <c r="AA251" s="131">
        <f t="shared" si="14"/>
        <v>0</v>
      </c>
      <c r="AB251" s="131" t="e">
        <f t="array" ref="AB251">INDEX($B$20:$B$49,MATCH(0,COUNTIF(Z$19:$Z250,$D$20:$D$700),0))</f>
        <v>#N/A</v>
      </c>
      <c r="AC251" s="131">
        <f t="shared" si="15"/>
        <v>0</v>
      </c>
    </row>
    <row r="252" spans="2:29" x14ac:dyDescent="0.2">
      <c r="B252" s="114"/>
      <c r="C252" s="114"/>
      <c r="D252" s="113"/>
      <c r="F252" s="110"/>
      <c r="G252" s="109"/>
      <c r="H252" s="109"/>
      <c r="U252" s="131" t="e">
        <f t="array" ref="U252">INDEX($C$20:$C$700,MATCH(0,COUNTIF($U$19:U251,$C$20:$C$700),0))</f>
        <v>#N/A</v>
      </c>
      <c r="V252" s="131">
        <f t="shared" si="12"/>
        <v>0</v>
      </c>
      <c r="W252" s="131" t="e">
        <f t="array" ref="W252">INDEX($B$20:$B$49,MATCH(0,COUNTIF($U$19:U251,$C$20:$C$700),0))</f>
        <v>#N/A</v>
      </c>
      <c r="X252" s="131">
        <f t="shared" si="13"/>
        <v>0</v>
      </c>
      <c r="Z252" s="131" t="e">
        <f t="array" ref="Z252">INDEX($D$20:$D$700,MATCH(0,COUNTIF(Z$19:$Z251,$D$20:$D$700),0))</f>
        <v>#N/A</v>
      </c>
      <c r="AA252" s="131">
        <f t="shared" si="14"/>
        <v>0</v>
      </c>
      <c r="AB252" s="131" t="e">
        <f t="array" ref="AB252">INDEX($B$20:$B$49,MATCH(0,COUNTIF(Z$19:$Z251,$D$20:$D$700),0))</f>
        <v>#N/A</v>
      </c>
      <c r="AC252" s="131">
        <f t="shared" si="15"/>
        <v>0</v>
      </c>
    </row>
    <row r="253" spans="2:29" x14ac:dyDescent="0.2">
      <c r="B253" s="114"/>
      <c r="C253" s="114"/>
      <c r="D253" s="113"/>
      <c r="F253" s="110"/>
      <c r="G253" s="109"/>
      <c r="H253" s="109"/>
      <c r="U253" s="131" t="e">
        <f t="array" ref="U253">INDEX($C$20:$C$700,MATCH(0,COUNTIF($U$19:U252,$C$20:$C$700),0))</f>
        <v>#N/A</v>
      </c>
      <c r="V253" s="131">
        <f t="shared" si="12"/>
        <v>0</v>
      </c>
      <c r="W253" s="131" t="e">
        <f t="array" ref="W253">INDEX($B$20:$B$49,MATCH(0,COUNTIF($U$19:U252,$C$20:$C$700),0))</f>
        <v>#N/A</v>
      </c>
      <c r="X253" s="131">
        <f t="shared" si="13"/>
        <v>0</v>
      </c>
      <c r="Z253" s="131" t="e">
        <f t="array" ref="Z253">INDEX($D$20:$D$700,MATCH(0,COUNTIF(Z$19:$Z252,$D$20:$D$700),0))</f>
        <v>#N/A</v>
      </c>
      <c r="AA253" s="131">
        <f t="shared" si="14"/>
        <v>0</v>
      </c>
      <c r="AB253" s="131" t="e">
        <f t="array" ref="AB253">INDEX($B$20:$B$49,MATCH(0,COUNTIF(Z$19:$Z252,$D$20:$D$700),0))</f>
        <v>#N/A</v>
      </c>
      <c r="AC253" s="131">
        <f t="shared" si="15"/>
        <v>0</v>
      </c>
    </row>
    <row r="254" spans="2:29" x14ac:dyDescent="0.2">
      <c r="B254" s="114"/>
      <c r="C254" s="114"/>
      <c r="D254" s="113"/>
      <c r="F254" s="110"/>
      <c r="G254" s="109"/>
      <c r="H254" s="109"/>
      <c r="U254" s="131" t="e">
        <f t="array" ref="U254">INDEX($C$20:$C$700,MATCH(0,COUNTIF($U$19:U253,$C$20:$C$700),0))</f>
        <v>#N/A</v>
      </c>
      <c r="V254" s="131">
        <f t="shared" si="12"/>
        <v>0</v>
      </c>
      <c r="W254" s="131" t="e">
        <f t="array" ref="W254">INDEX($B$20:$B$49,MATCH(0,COUNTIF($U$19:U253,$C$20:$C$700),0))</f>
        <v>#N/A</v>
      </c>
      <c r="X254" s="131">
        <f t="shared" si="13"/>
        <v>0</v>
      </c>
      <c r="Z254" s="131" t="e">
        <f t="array" ref="Z254">INDEX($D$20:$D$700,MATCH(0,COUNTIF(Z$19:$Z253,$D$20:$D$700),0))</f>
        <v>#N/A</v>
      </c>
      <c r="AA254" s="131">
        <f t="shared" si="14"/>
        <v>0</v>
      </c>
      <c r="AB254" s="131" t="e">
        <f t="array" ref="AB254">INDEX($B$20:$B$49,MATCH(0,COUNTIF(Z$19:$Z253,$D$20:$D$700),0))</f>
        <v>#N/A</v>
      </c>
      <c r="AC254" s="131">
        <f t="shared" si="15"/>
        <v>0</v>
      </c>
    </row>
    <row r="255" spans="2:29" x14ac:dyDescent="0.2">
      <c r="B255" s="114"/>
      <c r="C255" s="114"/>
      <c r="D255" s="113"/>
      <c r="F255" s="110"/>
      <c r="G255" s="109"/>
      <c r="H255" s="109"/>
      <c r="U255" s="131" t="e">
        <f t="array" ref="U255">INDEX($C$20:$C$700,MATCH(0,COUNTIF($U$19:U254,$C$20:$C$700),0))</f>
        <v>#N/A</v>
      </c>
      <c r="V255" s="131">
        <f t="shared" si="12"/>
        <v>0</v>
      </c>
      <c r="W255" s="131" t="e">
        <f t="array" ref="W255">INDEX($B$20:$B$49,MATCH(0,COUNTIF($U$19:U254,$C$20:$C$700),0))</f>
        <v>#N/A</v>
      </c>
      <c r="X255" s="131">
        <f t="shared" si="13"/>
        <v>0</v>
      </c>
      <c r="Z255" s="131" t="e">
        <f t="array" ref="Z255">INDEX($D$20:$D$700,MATCH(0,COUNTIF(Z$19:$Z254,$D$20:$D$700),0))</f>
        <v>#N/A</v>
      </c>
      <c r="AA255" s="131">
        <f t="shared" si="14"/>
        <v>0</v>
      </c>
      <c r="AB255" s="131" t="e">
        <f t="array" ref="AB255">INDEX($B$20:$B$49,MATCH(0,COUNTIF(Z$19:$Z254,$D$20:$D$700),0))</f>
        <v>#N/A</v>
      </c>
      <c r="AC255" s="131">
        <f t="shared" si="15"/>
        <v>0</v>
      </c>
    </row>
    <row r="256" spans="2:29" x14ac:dyDescent="0.2">
      <c r="B256" s="114"/>
      <c r="C256" s="114"/>
      <c r="D256" s="113"/>
      <c r="F256" s="110"/>
      <c r="G256" s="109"/>
      <c r="H256" s="109"/>
      <c r="U256" s="131" t="e">
        <f t="array" ref="U256">INDEX($C$20:$C$700,MATCH(0,COUNTIF($U$19:U255,$C$20:$C$700),0))</f>
        <v>#N/A</v>
      </c>
      <c r="V256" s="131">
        <f t="shared" si="12"/>
        <v>0</v>
      </c>
      <c r="W256" s="131" t="e">
        <f t="array" ref="W256">INDEX($B$20:$B$49,MATCH(0,COUNTIF($U$19:U255,$C$20:$C$700),0))</f>
        <v>#N/A</v>
      </c>
      <c r="X256" s="131">
        <f t="shared" si="13"/>
        <v>0</v>
      </c>
      <c r="Z256" s="131" t="e">
        <f t="array" ref="Z256">INDEX($D$20:$D$700,MATCH(0,COUNTIF(Z$19:$Z255,$D$20:$D$700),0))</f>
        <v>#N/A</v>
      </c>
      <c r="AA256" s="131">
        <f t="shared" si="14"/>
        <v>0</v>
      </c>
      <c r="AB256" s="131" t="e">
        <f t="array" ref="AB256">INDEX($B$20:$B$49,MATCH(0,COUNTIF(Z$19:$Z255,$D$20:$D$700),0))</f>
        <v>#N/A</v>
      </c>
      <c r="AC256" s="131">
        <f t="shared" si="15"/>
        <v>0</v>
      </c>
    </row>
    <row r="257" spans="2:29" x14ac:dyDescent="0.2">
      <c r="B257" s="114"/>
      <c r="C257" s="114"/>
      <c r="D257" s="113"/>
      <c r="F257" s="110"/>
      <c r="G257" s="109"/>
      <c r="H257" s="109"/>
      <c r="U257" s="131" t="e">
        <f t="array" ref="U257">INDEX($C$20:$C$700,MATCH(0,COUNTIF($U$19:U256,$C$20:$C$700),0))</f>
        <v>#N/A</v>
      </c>
      <c r="V257" s="131">
        <f t="shared" si="12"/>
        <v>0</v>
      </c>
      <c r="W257" s="131" t="e">
        <f t="array" ref="W257">INDEX($B$20:$B$49,MATCH(0,COUNTIF($U$19:U256,$C$20:$C$700),0))</f>
        <v>#N/A</v>
      </c>
      <c r="X257" s="131">
        <f t="shared" si="13"/>
        <v>0</v>
      </c>
      <c r="Z257" s="131" t="e">
        <f t="array" ref="Z257">INDEX($D$20:$D$700,MATCH(0,COUNTIF(Z$19:$Z256,$D$20:$D$700),0))</f>
        <v>#N/A</v>
      </c>
      <c r="AA257" s="131">
        <f t="shared" si="14"/>
        <v>0</v>
      </c>
      <c r="AB257" s="131" t="e">
        <f t="array" ref="AB257">INDEX($B$20:$B$49,MATCH(0,COUNTIF(Z$19:$Z256,$D$20:$D$700),0))</f>
        <v>#N/A</v>
      </c>
      <c r="AC257" s="131">
        <f t="shared" si="15"/>
        <v>0</v>
      </c>
    </row>
    <row r="258" spans="2:29" x14ac:dyDescent="0.2">
      <c r="B258" s="114"/>
      <c r="C258" s="114"/>
      <c r="D258" s="113"/>
      <c r="F258" s="110"/>
      <c r="G258" s="109"/>
      <c r="H258" s="109"/>
      <c r="U258" s="131" t="e">
        <f t="array" ref="U258">INDEX($C$20:$C$700,MATCH(0,COUNTIF($U$19:U257,$C$20:$C$700),0))</f>
        <v>#N/A</v>
      </c>
      <c r="V258" s="131">
        <f t="shared" si="12"/>
        <v>0</v>
      </c>
      <c r="W258" s="131" t="e">
        <f t="array" ref="W258">INDEX($B$20:$B$49,MATCH(0,COUNTIF($U$19:U257,$C$20:$C$700),0))</f>
        <v>#N/A</v>
      </c>
      <c r="X258" s="131">
        <f t="shared" si="13"/>
        <v>0</v>
      </c>
      <c r="Z258" s="131" t="e">
        <f t="array" ref="Z258">INDEX($D$20:$D$700,MATCH(0,COUNTIF(Z$19:$Z257,$D$20:$D$700),0))</f>
        <v>#N/A</v>
      </c>
      <c r="AA258" s="131">
        <f t="shared" si="14"/>
        <v>0</v>
      </c>
      <c r="AB258" s="131" t="e">
        <f t="array" ref="AB258">INDEX($B$20:$B$49,MATCH(0,COUNTIF(Z$19:$Z257,$D$20:$D$700),0))</f>
        <v>#N/A</v>
      </c>
      <c r="AC258" s="131">
        <f t="shared" si="15"/>
        <v>0</v>
      </c>
    </row>
    <row r="259" spans="2:29" x14ac:dyDescent="0.2">
      <c r="B259" s="114"/>
      <c r="C259" s="114"/>
      <c r="D259" s="113"/>
      <c r="F259" s="110"/>
      <c r="G259" s="109"/>
      <c r="H259" s="109"/>
      <c r="U259" s="131" t="e">
        <f t="array" ref="U259">INDEX($C$20:$C$700,MATCH(0,COUNTIF($U$19:U258,$C$20:$C$700),0))</f>
        <v>#N/A</v>
      </c>
      <c r="V259" s="131">
        <f t="shared" si="12"/>
        <v>0</v>
      </c>
      <c r="W259" s="131" t="e">
        <f t="array" ref="W259">INDEX($B$20:$B$49,MATCH(0,COUNTIF($U$19:U258,$C$20:$C$700),0))</f>
        <v>#N/A</v>
      </c>
      <c r="X259" s="131">
        <f t="shared" si="13"/>
        <v>0</v>
      </c>
      <c r="Z259" s="131" t="e">
        <f t="array" ref="Z259">INDEX($D$20:$D$700,MATCH(0,COUNTIF(Z$19:$Z258,$D$20:$D$700),0))</f>
        <v>#N/A</v>
      </c>
      <c r="AA259" s="131">
        <f t="shared" si="14"/>
        <v>0</v>
      </c>
      <c r="AB259" s="131" t="e">
        <f t="array" ref="AB259">INDEX($B$20:$B$49,MATCH(0,COUNTIF(Z$19:$Z258,$D$20:$D$700),0))</f>
        <v>#N/A</v>
      </c>
      <c r="AC259" s="131">
        <f t="shared" si="15"/>
        <v>0</v>
      </c>
    </row>
    <row r="260" spans="2:29" x14ac:dyDescent="0.2">
      <c r="B260" s="114"/>
      <c r="C260" s="114"/>
      <c r="D260" s="113"/>
      <c r="F260" s="110"/>
      <c r="G260" s="109"/>
      <c r="H260" s="109"/>
      <c r="U260" s="131" t="e">
        <f t="array" ref="U260">INDEX($C$20:$C$700,MATCH(0,COUNTIF($U$19:U259,$C$20:$C$700),0))</f>
        <v>#N/A</v>
      </c>
      <c r="V260" s="131">
        <f t="shared" si="12"/>
        <v>0</v>
      </c>
      <c r="W260" s="131" t="e">
        <f t="array" ref="W260">INDEX($B$20:$B$49,MATCH(0,COUNTIF($U$19:U259,$C$20:$C$700),0))</f>
        <v>#N/A</v>
      </c>
      <c r="X260" s="131">
        <f t="shared" si="13"/>
        <v>0</v>
      </c>
      <c r="Z260" s="131" t="e">
        <f t="array" ref="Z260">INDEX($D$20:$D$700,MATCH(0,COUNTIF(Z$19:$Z259,$D$20:$D$700),0))</f>
        <v>#N/A</v>
      </c>
      <c r="AA260" s="131">
        <f t="shared" si="14"/>
        <v>0</v>
      </c>
      <c r="AB260" s="131" t="e">
        <f t="array" ref="AB260">INDEX($B$20:$B$49,MATCH(0,COUNTIF(Z$19:$Z259,$D$20:$D$700),0))</f>
        <v>#N/A</v>
      </c>
      <c r="AC260" s="131">
        <f t="shared" si="15"/>
        <v>0</v>
      </c>
    </row>
    <row r="261" spans="2:29" x14ac:dyDescent="0.2">
      <c r="B261" s="114"/>
      <c r="C261" s="114"/>
      <c r="D261" s="113"/>
      <c r="F261" s="110"/>
      <c r="G261" s="109"/>
      <c r="H261" s="109"/>
      <c r="U261" s="131" t="e">
        <f t="array" ref="U261">INDEX($C$20:$C$700,MATCH(0,COUNTIF($U$19:U260,$C$20:$C$700),0))</f>
        <v>#N/A</v>
      </c>
      <c r="V261" s="131">
        <f t="shared" si="12"/>
        <v>0</v>
      </c>
      <c r="W261" s="131" t="e">
        <f t="array" ref="W261">INDEX($B$20:$B$49,MATCH(0,COUNTIF($U$19:U260,$C$20:$C$700),0))</f>
        <v>#N/A</v>
      </c>
      <c r="X261" s="131">
        <f t="shared" si="13"/>
        <v>0</v>
      </c>
      <c r="Z261" s="131" t="e">
        <f t="array" ref="Z261">INDEX($D$20:$D$700,MATCH(0,COUNTIF(Z$19:$Z260,$D$20:$D$700),0))</f>
        <v>#N/A</v>
      </c>
      <c r="AA261" s="131">
        <f t="shared" si="14"/>
        <v>0</v>
      </c>
      <c r="AB261" s="131" t="e">
        <f t="array" ref="AB261">INDEX($B$20:$B$49,MATCH(0,COUNTIF(Z$19:$Z260,$D$20:$D$700),0))</f>
        <v>#N/A</v>
      </c>
      <c r="AC261" s="131">
        <f t="shared" si="15"/>
        <v>0</v>
      </c>
    </row>
    <row r="262" spans="2:29" x14ac:dyDescent="0.2">
      <c r="B262" s="114"/>
      <c r="C262" s="114"/>
      <c r="D262" s="113"/>
      <c r="F262" s="110"/>
      <c r="G262" s="109"/>
      <c r="H262" s="109"/>
      <c r="U262" s="131" t="e">
        <f t="array" ref="U262">INDEX($C$20:$C$700,MATCH(0,COUNTIF($U$19:U261,$C$20:$C$700),0))</f>
        <v>#N/A</v>
      </c>
      <c r="V262" s="131">
        <f t="shared" si="12"/>
        <v>0</v>
      </c>
      <c r="W262" s="131" t="e">
        <f t="array" ref="W262">INDEX($B$20:$B$49,MATCH(0,COUNTIF($U$19:U261,$C$20:$C$700),0))</f>
        <v>#N/A</v>
      </c>
      <c r="X262" s="131">
        <f t="shared" si="13"/>
        <v>0</v>
      </c>
      <c r="Z262" s="131" t="e">
        <f t="array" ref="Z262">INDEX($D$20:$D$700,MATCH(0,COUNTIF(Z$19:$Z261,$D$20:$D$700),0))</f>
        <v>#N/A</v>
      </c>
      <c r="AA262" s="131">
        <f t="shared" si="14"/>
        <v>0</v>
      </c>
      <c r="AB262" s="131" t="e">
        <f t="array" ref="AB262">INDEX($B$20:$B$49,MATCH(0,COUNTIF(Z$19:$Z261,$D$20:$D$700),0))</f>
        <v>#N/A</v>
      </c>
      <c r="AC262" s="131">
        <f t="shared" si="15"/>
        <v>0</v>
      </c>
    </row>
    <row r="263" spans="2:29" x14ac:dyDescent="0.2">
      <c r="B263" s="114"/>
      <c r="C263" s="114"/>
      <c r="D263" s="113"/>
      <c r="F263" s="110"/>
      <c r="G263" s="109"/>
      <c r="H263" s="109"/>
      <c r="U263" s="131" t="e">
        <f t="array" ref="U263">INDEX($C$20:$C$700,MATCH(0,COUNTIF($U$19:U262,$C$20:$C$700),0))</f>
        <v>#N/A</v>
      </c>
      <c r="V263" s="131">
        <f t="shared" si="12"/>
        <v>0</v>
      </c>
      <c r="W263" s="131" t="e">
        <f t="array" ref="W263">INDEX($B$20:$B$49,MATCH(0,COUNTIF($U$19:U262,$C$20:$C$700),0))</f>
        <v>#N/A</v>
      </c>
      <c r="X263" s="131">
        <f t="shared" si="13"/>
        <v>0</v>
      </c>
      <c r="Z263" s="131" t="e">
        <f t="array" ref="Z263">INDEX($D$20:$D$700,MATCH(0,COUNTIF(Z$19:$Z262,$D$20:$D$700),0))</f>
        <v>#N/A</v>
      </c>
      <c r="AA263" s="131">
        <f t="shared" si="14"/>
        <v>0</v>
      </c>
      <c r="AB263" s="131" t="e">
        <f t="array" ref="AB263">INDEX($B$20:$B$49,MATCH(0,COUNTIF(Z$19:$Z262,$D$20:$D$700),0))</f>
        <v>#N/A</v>
      </c>
      <c r="AC263" s="131">
        <f t="shared" si="15"/>
        <v>0</v>
      </c>
    </row>
    <row r="264" spans="2:29" x14ac:dyDescent="0.2">
      <c r="B264" s="114"/>
      <c r="C264" s="114"/>
      <c r="D264" s="113"/>
      <c r="F264" s="110"/>
      <c r="G264" s="109"/>
      <c r="H264" s="109"/>
      <c r="U264" s="131" t="e">
        <f t="array" ref="U264">INDEX($C$20:$C$700,MATCH(0,COUNTIF($U$19:U263,$C$20:$C$700),0))</f>
        <v>#N/A</v>
      </c>
      <c r="V264" s="131">
        <f t="shared" si="12"/>
        <v>0</v>
      </c>
      <c r="W264" s="131" t="e">
        <f t="array" ref="W264">INDEX($B$20:$B$49,MATCH(0,COUNTIF($U$19:U263,$C$20:$C$700),0))</f>
        <v>#N/A</v>
      </c>
      <c r="X264" s="131">
        <f t="shared" si="13"/>
        <v>0</v>
      </c>
      <c r="Z264" s="131" t="e">
        <f t="array" ref="Z264">INDEX($D$20:$D$700,MATCH(0,COUNTIF(Z$19:$Z263,$D$20:$D$700),0))</f>
        <v>#N/A</v>
      </c>
      <c r="AA264" s="131">
        <f t="shared" si="14"/>
        <v>0</v>
      </c>
      <c r="AB264" s="131" t="e">
        <f t="array" ref="AB264">INDEX($B$20:$B$49,MATCH(0,COUNTIF(Z$19:$Z263,$D$20:$D$700),0))</f>
        <v>#N/A</v>
      </c>
      <c r="AC264" s="131">
        <f t="shared" si="15"/>
        <v>0</v>
      </c>
    </row>
    <row r="265" spans="2:29" x14ac:dyDescent="0.2">
      <c r="B265" s="114"/>
      <c r="C265" s="114"/>
      <c r="D265" s="113"/>
      <c r="F265" s="110"/>
      <c r="G265" s="109"/>
      <c r="H265" s="109"/>
      <c r="U265" s="131" t="e">
        <f t="array" ref="U265">INDEX($C$20:$C$700,MATCH(0,COUNTIF($U$19:U264,$C$20:$C$700),0))</f>
        <v>#N/A</v>
      </c>
      <c r="V265" s="131">
        <f t="shared" si="12"/>
        <v>0</v>
      </c>
      <c r="W265" s="131" t="e">
        <f t="array" ref="W265">INDEX($B$20:$B$49,MATCH(0,COUNTIF($U$19:U264,$C$20:$C$700),0))</f>
        <v>#N/A</v>
      </c>
      <c r="X265" s="131">
        <f t="shared" si="13"/>
        <v>0</v>
      </c>
      <c r="Z265" s="131" t="e">
        <f t="array" ref="Z265">INDEX($D$20:$D$700,MATCH(0,COUNTIF(Z$19:$Z264,$D$20:$D$700),0))</f>
        <v>#N/A</v>
      </c>
      <c r="AA265" s="131">
        <f t="shared" si="14"/>
        <v>0</v>
      </c>
      <c r="AB265" s="131" t="e">
        <f t="array" ref="AB265">INDEX($B$20:$B$49,MATCH(0,COUNTIF(Z$19:$Z264,$D$20:$D$700),0))</f>
        <v>#N/A</v>
      </c>
      <c r="AC265" s="131">
        <f t="shared" si="15"/>
        <v>0</v>
      </c>
    </row>
    <row r="266" spans="2:29" x14ac:dyDescent="0.2">
      <c r="B266" s="114"/>
      <c r="C266" s="114"/>
      <c r="D266" s="113"/>
      <c r="F266" s="110"/>
      <c r="G266" s="109"/>
      <c r="H266" s="109"/>
      <c r="U266" s="131" t="e">
        <f t="array" ref="U266">INDEX($C$20:$C$700,MATCH(0,COUNTIF($U$19:U265,$C$20:$C$700),0))</f>
        <v>#N/A</v>
      </c>
      <c r="V266" s="131">
        <f t="shared" si="12"/>
        <v>0</v>
      </c>
      <c r="W266" s="131" t="e">
        <f t="array" ref="W266">INDEX($B$20:$B$49,MATCH(0,COUNTIF($U$19:U265,$C$20:$C$700),0))</f>
        <v>#N/A</v>
      </c>
      <c r="X266" s="131">
        <f t="shared" si="13"/>
        <v>0</v>
      </c>
      <c r="Z266" s="131" t="e">
        <f t="array" ref="Z266">INDEX($D$20:$D$700,MATCH(0,COUNTIF(Z$19:$Z265,$D$20:$D$700),0))</f>
        <v>#N/A</v>
      </c>
      <c r="AA266" s="131">
        <f t="shared" si="14"/>
        <v>0</v>
      </c>
      <c r="AB266" s="131" t="e">
        <f t="array" ref="AB266">INDEX($B$20:$B$49,MATCH(0,COUNTIF(Z$19:$Z265,$D$20:$D$700),0))</f>
        <v>#N/A</v>
      </c>
      <c r="AC266" s="131">
        <f t="shared" si="15"/>
        <v>0</v>
      </c>
    </row>
    <row r="267" spans="2:29" x14ac:dyDescent="0.2">
      <c r="B267" s="114"/>
      <c r="C267" s="114"/>
      <c r="D267" s="113"/>
      <c r="F267" s="110"/>
      <c r="G267" s="109"/>
      <c r="H267" s="109"/>
      <c r="U267" s="131" t="e">
        <f t="array" ref="U267">INDEX($C$20:$C$700,MATCH(0,COUNTIF($U$19:U266,$C$20:$C$700),0))</f>
        <v>#N/A</v>
      </c>
      <c r="V267" s="131">
        <f t="shared" si="12"/>
        <v>0</v>
      </c>
      <c r="W267" s="131" t="e">
        <f t="array" ref="W267">INDEX($B$20:$B$49,MATCH(0,COUNTIF($U$19:U266,$C$20:$C$700),0))</f>
        <v>#N/A</v>
      </c>
      <c r="X267" s="131">
        <f t="shared" si="13"/>
        <v>0</v>
      </c>
      <c r="Z267" s="131" t="e">
        <f t="array" ref="Z267">INDEX($D$20:$D$700,MATCH(0,COUNTIF(Z$19:$Z266,$D$20:$D$700),0))</f>
        <v>#N/A</v>
      </c>
      <c r="AA267" s="131">
        <f t="shared" si="14"/>
        <v>0</v>
      </c>
      <c r="AB267" s="131" t="e">
        <f t="array" ref="AB267">INDEX($B$20:$B$49,MATCH(0,COUNTIF(Z$19:$Z266,$D$20:$D$700),0))</f>
        <v>#N/A</v>
      </c>
      <c r="AC267" s="131">
        <f t="shared" si="15"/>
        <v>0</v>
      </c>
    </row>
    <row r="268" spans="2:29" x14ac:dyDescent="0.2">
      <c r="B268" s="114"/>
      <c r="C268" s="114"/>
      <c r="D268" s="113"/>
      <c r="F268" s="110"/>
      <c r="G268" s="109"/>
      <c r="H268" s="109"/>
      <c r="U268" s="131" t="e">
        <f t="array" ref="U268">INDEX($C$20:$C$700,MATCH(0,COUNTIF($U$19:U267,$C$20:$C$700),0))</f>
        <v>#N/A</v>
      </c>
      <c r="V268" s="131">
        <f t="shared" si="12"/>
        <v>0</v>
      </c>
      <c r="W268" s="131" t="e">
        <f t="array" ref="W268">INDEX($B$20:$B$49,MATCH(0,COUNTIF($U$19:U267,$C$20:$C$700),0))</f>
        <v>#N/A</v>
      </c>
      <c r="X268" s="131">
        <f t="shared" si="13"/>
        <v>0</v>
      </c>
      <c r="Z268" s="131" t="e">
        <f t="array" ref="Z268">INDEX($D$20:$D$700,MATCH(0,COUNTIF(Z$19:$Z267,$D$20:$D$700),0))</f>
        <v>#N/A</v>
      </c>
      <c r="AA268" s="131">
        <f t="shared" si="14"/>
        <v>0</v>
      </c>
      <c r="AB268" s="131" t="e">
        <f t="array" ref="AB268">INDEX($B$20:$B$49,MATCH(0,COUNTIF(Z$19:$Z267,$D$20:$D$700),0))</f>
        <v>#N/A</v>
      </c>
      <c r="AC268" s="131">
        <f t="shared" si="15"/>
        <v>0</v>
      </c>
    </row>
    <row r="269" spans="2:29" x14ac:dyDescent="0.2">
      <c r="B269" s="114"/>
      <c r="C269" s="114"/>
      <c r="D269" s="113"/>
      <c r="F269" s="110"/>
      <c r="G269" s="109"/>
      <c r="H269" s="109"/>
      <c r="U269" s="131" t="e">
        <f t="array" ref="U269">INDEX($C$20:$C$700,MATCH(0,COUNTIF($U$19:U268,$C$20:$C$700),0))</f>
        <v>#N/A</v>
      </c>
      <c r="V269" s="131">
        <f t="shared" si="12"/>
        <v>0</v>
      </c>
      <c r="W269" s="131" t="e">
        <f t="array" ref="W269">INDEX($B$20:$B$49,MATCH(0,COUNTIF($U$19:U268,$C$20:$C$700),0))</f>
        <v>#N/A</v>
      </c>
      <c r="X269" s="131">
        <f t="shared" si="13"/>
        <v>0</v>
      </c>
      <c r="Z269" s="131" t="e">
        <f t="array" ref="Z269">INDEX($D$20:$D$700,MATCH(0,COUNTIF(Z$19:$Z268,$D$20:$D$700),0))</f>
        <v>#N/A</v>
      </c>
      <c r="AA269" s="131">
        <f t="shared" si="14"/>
        <v>0</v>
      </c>
      <c r="AB269" s="131" t="e">
        <f t="array" ref="AB269">INDEX($B$20:$B$49,MATCH(0,COUNTIF(Z$19:$Z268,$D$20:$D$700),0))</f>
        <v>#N/A</v>
      </c>
      <c r="AC269" s="131">
        <f t="shared" si="15"/>
        <v>0</v>
      </c>
    </row>
    <row r="270" spans="2:29" x14ac:dyDescent="0.2">
      <c r="B270" s="114"/>
      <c r="C270" s="114"/>
      <c r="D270" s="113"/>
      <c r="F270" s="110"/>
      <c r="G270" s="109"/>
      <c r="H270" s="109"/>
      <c r="U270" s="131" t="e">
        <f t="array" ref="U270">INDEX($C$20:$C$700,MATCH(0,COUNTIF($U$19:U269,$C$20:$C$700),0))</f>
        <v>#N/A</v>
      </c>
      <c r="V270" s="131">
        <f t="shared" si="12"/>
        <v>0</v>
      </c>
      <c r="W270" s="131" t="e">
        <f t="array" ref="W270">INDEX($B$20:$B$49,MATCH(0,COUNTIF($U$19:U269,$C$20:$C$700),0))</f>
        <v>#N/A</v>
      </c>
      <c r="X270" s="131">
        <f t="shared" si="13"/>
        <v>0</v>
      </c>
      <c r="Z270" s="131" t="e">
        <f t="array" ref="Z270">INDEX($D$20:$D$700,MATCH(0,COUNTIF(Z$19:$Z269,$D$20:$D$700),0))</f>
        <v>#N/A</v>
      </c>
      <c r="AA270" s="131">
        <f t="shared" si="14"/>
        <v>0</v>
      </c>
      <c r="AB270" s="131" t="e">
        <f t="array" ref="AB270">INDEX($B$20:$B$49,MATCH(0,COUNTIF(Z$19:$Z269,$D$20:$D$700),0))</f>
        <v>#N/A</v>
      </c>
      <c r="AC270" s="131">
        <f t="shared" si="15"/>
        <v>0</v>
      </c>
    </row>
    <row r="271" spans="2:29" x14ac:dyDescent="0.2">
      <c r="B271" s="114"/>
      <c r="C271" s="114"/>
      <c r="D271" s="113"/>
      <c r="F271" s="110"/>
      <c r="G271" s="109"/>
      <c r="H271" s="109"/>
      <c r="U271" s="131" t="e">
        <f t="array" ref="U271">INDEX($C$20:$C$700,MATCH(0,COUNTIF($U$19:U270,$C$20:$C$700),0))</f>
        <v>#N/A</v>
      </c>
      <c r="V271" s="131">
        <f t="shared" si="12"/>
        <v>0</v>
      </c>
      <c r="W271" s="131" t="e">
        <f t="array" ref="W271">INDEX($B$20:$B$49,MATCH(0,COUNTIF($U$19:U270,$C$20:$C$700),0))</f>
        <v>#N/A</v>
      </c>
      <c r="X271" s="131">
        <f t="shared" si="13"/>
        <v>0</v>
      </c>
      <c r="Z271" s="131" t="e">
        <f t="array" ref="Z271">INDEX($D$20:$D$700,MATCH(0,COUNTIF(Z$19:$Z270,$D$20:$D$700),0))</f>
        <v>#N/A</v>
      </c>
      <c r="AA271" s="131">
        <f t="shared" si="14"/>
        <v>0</v>
      </c>
      <c r="AB271" s="131" t="e">
        <f t="array" ref="AB271">INDEX($B$20:$B$49,MATCH(0,COUNTIF(Z$19:$Z270,$D$20:$D$700),0))</f>
        <v>#N/A</v>
      </c>
      <c r="AC271" s="131">
        <f t="shared" si="15"/>
        <v>0</v>
      </c>
    </row>
    <row r="272" spans="2:29" x14ac:dyDescent="0.2">
      <c r="B272" s="114"/>
      <c r="C272" s="114"/>
      <c r="D272" s="113"/>
      <c r="F272" s="110"/>
      <c r="G272" s="109"/>
      <c r="H272" s="109"/>
      <c r="U272" s="131" t="e">
        <f t="array" ref="U272">INDEX($C$20:$C$700,MATCH(0,COUNTIF($U$19:U271,$C$20:$C$700),0))</f>
        <v>#N/A</v>
      </c>
      <c r="V272" s="131">
        <f t="shared" si="12"/>
        <v>0</v>
      </c>
      <c r="W272" s="131" t="e">
        <f t="array" ref="W272">INDEX($B$20:$B$49,MATCH(0,COUNTIF($U$19:U271,$C$20:$C$700),0))</f>
        <v>#N/A</v>
      </c>
      <c r="X272" s="131">
        <f t="shared" si="13"/>
        <v>0</v>
      </c>
      <c r="Z272" s="131" t="e">
        <f t="array" ref="Z272">INDEX($D$20:$D$700,MATCH(0,COUNTIF(Z$19:$Z271,$D$20:$D$700),0))</f>
        <v>#N/A</v>
      </c>
      <c r="AA272" s="131">
        <f t="shared" si="14"/>
        <v>0</v>
      </c>
      <c r="AB272" s="131" t="e">
        <f t="array" ref="AB272">INDEX($B$20:$B$49,MATCH(0,COUNTIF(Z$19:$Z271,$D$20:$D$700),0))</f>
        <v>#N/A</v>
      </c>
      <c r="AC272" s="131">
        <f t="shared" si="15"/>
        <v>0</v>
      </c>
    </row>
    <row r="273" spans="2:29" x14ac:dyDescent="0.2">
      <c r="B273" s="114"/>
      <c r="C273" s="114"/>
      <c r="D273" s="113"/>
      <c r="F273" s="110"/>
      <c r="G273" s="109"/>
      <c r="H273" s="109"/>
      <c r="U273" s="131" t="e">
        <f t="array" ref="U273">INDEX($C$20:$C$700,MATCH(0,COUNTIF($U$19:U272,$C$20:$C$700),0))</f>
        <v>#N/A</v>
      </c>
      <c r="V273" s="131">
        <f t="shared" si="12"/>
        <v>0</v>
      </c>
      <c r="W273" s="131" t="e">
        <f t="array" ref="W273">INDEX($B$20:$B$49,MATCH(0,COUNTIF($U$19:U272,$C$20:$C$700),0))</f>
        <v>#N/A</v>
      </c>
      <c r="X273" s="131">
        <f t="shared" si="13"/>
        <v>0</v>
      </c>
      <c r="Z273" s="131" t="e">
        <f t="array" ref="Z273">INDEX($D$20:$D$700,MATCH(0,COUNTIF(Z$19:$Z272,$D$20:$D$700),0))</f>
        <v>#N/A</v>
      </c>
      <c r="AA273" s="131">
        <f t="shared" si="14"/>
        <v>0</v>
      </c>
      <c r="AB273" s="131" t="e">
        <f t="array" ref="AB273">INDEX($B$20:$B$49,MATCH(0,COUNTIF(Z$19:$Z272,$D$20:$D$700),0))</f>
        <v>#N/A</v>
      </c>
      <c r="AC273" s="131">
        <f t="shared" si="15"/>
        <v>0</v>
      </c>
    </row>
    <row r="274" spans="2:29" x14ac:dyDescent="0.2">
      <c r="B274" s="114"/>
      <c r="C274" s="114"/>
      <c r="D274" s="113"/>
      <c r="F274" s="110"/>
      <c r="G274" s="109"/>
      <c r="H274" s="109"/>
      <c r="U274" s="131" t="e">
        <f t="array" ref="U274">INDEX($C$20:$C$700,MATCH(0,COUNTIF($U$19:U273,$C$20:$C$700),0))</f>
        <v>#N/A</v>
      </c>
      <c r="V274" s="131">
        <f t="shared" si="12"/>
        <v>0</v>
      </c>
      <c r="W274" s="131" t="e">
        <f t="array" ref="W274">INDEX($B$20:$B$49,MATCH(0,COUNTIF($U$19:U273,$C$20:$C$700),0))</f>
        <v>#N/A</v>
      </c>
      <c r="X274" s="131">
        <f t="shared" si="13"/>
        <v>0</v>
      </c>
      <c r="Z274" s="131" t="e">
        <f t="array" ref="Z274">INDEX($D$20:$D$700,MATCH(0,COUNTIF(Z$19:$Z273,$D$20:$D$700),0))</f>
        <v>#N/A</v>
      </c>
      <c r="AA274" s="131">
        <f t="shared" si="14"/>
        <v>0</v>
      </c>
      <c r="AB274" s="131" t="e">
        <f t="array" ref="AB274">INDEX($B$20:$B$49,MATCH(0,COUNTIF(Z$19:$Z273,$D$20:$D$700),0))</f>
        <v>#N/A</v>
      </c>
      <c r="AC274" s="131">
        <f t="shared" si="15"/>
        <v>0</v>
      </c>
    </row>
    <row r="275" spans="2:29" x14ac:dyDescent="0.2">
      <c r="B275" s="114"/>
      <c r="C275" s="114"/>
      <c r="D275" s="113"/>
      <c r="F275" s="110"/>
      <c r="G275" s="109"/>
      <c r="H275" s="109"/>
      <c r="U275" s="131" t="e">
        <f t="array" ref="U275">INDEX($C$20:$C$700,MATCH(0,COUNTIF($U$19:U274,$C$20:$C$700),0))</f>
        <v>#N/A</v>
      </c>
      <c r="V275" s="131">
        <f t="shared" si="12"/>
        <v>0</v>
      </c>
      <c r="W275" s="131" t="e">
        <f t="array" ref="W275">INDEX($B$20:$B$49,MATCH(0,COUNTIF($U$19:U274,$C$20:$C$700),0))</f>
        <v>#N/A</v>
      </c>
      <c r="X275" s="131">
        <f t="shared" si="13"/>
        <v>0</v>
      </c>
      <c r="Z275" s="131" t="e">
        <f t="array" ref="Z275">INDEX($D$20:$D$700,MATCH(0,COUNTIF(Z$19:$Z274,$D$20:$D$700),0))</f>
        <v>#N/A</v>
      </c>
      <c r="AA275" s="131">
        <f t="shared" si="14"/>
        <v>0</v>
      </c>
      <c r="AB275" s="131" t="e">
        <f t="array" ref="AB275">INDEX($B$20:$B$49,MATCH(0,COUNTIF(Z$19:$Z274,$D$20:$D$700),0))</f>
        <v>#N/A</v>
      </c>
      <c r="AC275" s="131">
        <f t="shared" si="15"/>
        <v>0</v>
      </c>
    </row>
    <row r="276" spans="2:29" x14ac:dyDescent="0.2">
      <c r="B276" s="114"/>
      <c r="C276" s="114"/>
      <c r="D276" s="113"/>
      <c r="F276" s="110"/>
      <c r="G276" s="109"/>
      <c r="H276" s="109"/>
      <c r="U276" s="131" t="e">
        <f t="array" ref="U276">INDEX($C$20:$C$700,MATCH(0,COUNTIF($U$19:U275,$C$20:$C$700),0))</f>
        <v>#N/A</v>
      </c>
      <c r="V276" s="131">
        <f t="shared" ref="V276:V339" si="16">COUNTIF($C$20:$C$700,U276)</f>
        <v>0</v>
      </c>
      <c r="W276" s="131" t="e">
        <f t="array" ref="W276">INDEX($B$20:$B$49,MATCH(0,COUNTIF($U$19:U275,$C$20:$C$700),0))</f>
        <v>#N/A</v>
      </c>
      <c r="X276" s="131">
        <f t="shared" ref="X276:X339" si="17">SUMIFS($B$20:$B$700,$C$20:$C$700,U276)</f>
        <v>0</v>
      </c>
      <c r="Z276" s="131" t="e">
        <f t="array" ref="Z276">INDEX($D$20:$D$700,MATCH(0,COUNTIF(Z$19:$Z275,$D$20:$D$700),0))</f>
        <v>#N/A</v>
      </c>
      <c r="AA276" s="131">
        <f t="shared" ref="AA276:AA339" si="18">COUNTIF($D$20:$D$700,Z276)</f>
        <v>0</v>
      </c>
      <c r="AB276" s="131" t="e">
        <f t="array" ref="AB276">INDEX($B$20:$B$49,MATCH(0,COUNTIF(Z$19:$Z275,$D$20:$D$700),0))</f>
        <v>#N/A</v>
      </c>
      <c r="AC276" s="131">
        <f t="shared" ref="AC276:AC339" si="19">SUMIFS($B$20:$B$700,$D$20:$D$700,Z276)</f>
        <v>0</v>
      </c>
    </row>
    <row r="277" spans="2:29" x14ac:dyDescent="0.2">
      <c r="B277" s="114"/>
      <c r="C277" s="114"/>
      <c r="D277" s="113"/>
      <c r="F277" s="110"/>
      <c r="G277" s="109"/>
      <c r="H277" s="109"/>
      <c r="U277" s="131" t="e">
        <f t="array" ref="U277">INDEX($C$20:$C$700,MATCH(0,COUNTIF($U$19:U276,$C$20:$C$700),0))</f>
        <v>#N/A</v>
      </c>
      <c r="V277" s="131">
        <f t="shared" si="16"/>
        <v>0</v>
      </c>
      <c r="W277" s="131" t="e">
        <f t="array" ref="W277">INDEX($B$20:$B$49,MATCH(0,COUNTIF($U$19:U276,$C$20:$C$700),0))</f>
        <v>#N/A</v>
      </c>
      <c r="X277" s="131">
        <f t="shared" si="17"/>
        <v>0</v>
      </c>
      <c r="Z277" s="131" t="e">
        <f t="array" ref="Z277">INDEX($D$20:$D$700,MATCH(0,COUNTIF(Z$19:$Z276,$D$20:$D$700),0))</f>
        <v>#N/A</v>
      </c>
      <c r="AA277" s="131">
        <f t="shared" si="18"/>
        <v>0</v>
      </c>
      <c r="AB277" s="131" t="e">
        <f t="array" ref="AB277">INDEX($B$20:$B$49,MATCH(0,COUNTIF(Z$19:$Z276,$D$20:$D$700),0))</f>
        <v>#N/A</v>
      </c>
      <c r="AC277" s="131">
        <f t="shared" si="19"/>
        <v>0</v>
      </c>
    </row>
    <row r="278" spans="2:29" x14ac:dyDescent="0.2">
      <c r="B278" s="114"/>
      <c r="C278" s="114"/>
      <c r="D278" s="113"/>
      <c r="F278" s="110"/>
      <c r="G278" s="109"/>
      <c r="H278" s="109"/>
      <c r="U278" s="131" t="e">
        <f t="array" ref="U278">INDEX($C$20:$C$700,MATCH(0,COUNTIF($U$19:U277,$C$20:$C$700),0))</f>
        <v>#N/A</v>
      </c>
      <c r="V278" s="131">
        <f t="shared" si="16"/>
        <v>0</v>
      </c>
      <c r="W278" s="131" t="e">
        <f t="array" ref="W278">INDEX($B$20:$B$49,MATCH(0,COUNTIF($U$19:U277,$C$20:$C$700),0))</f>
        <v>#N/A</v>
      </c>
      <c r="X278" s="131">
        <f t="shared" si="17"/>
        <v>0</v>
      </c>
      <c r="Z278" s="131" t="e">
        <f t="array" ref="Z278">INDEX($D$20:$D$700,MATCH(0,COUNTIF(Z$19:$Z277,$D$20:$D$700),0))</f>
        <v>#N/A</v>
      </c>
      <c r="AA278" s="131">
        <f t="shared" si="18"/>
        <v>0</v>
      </c>
      <c r="AB278" s="131" t="e">
        <f t="array" ref="AB278">INDEX($B$20:$B$49,MATCH(0,COUNTIF(Z$19:$Z277,$D$20:$D$700),0))</f>
        <v>#N/A</v>
      </c>
      <c r="AC278" s="131">
        <f t="shared" si="19"/>
        <v>0</v>
      </c>
    </row>
    <row r="279" spans="2:29" x14ac:dyDescent="0.2">
      <c r="B279" s="114"/>
      <c r="C279" s="114"/>
      <c r="D279" s="113"/>
      <c r="F279" s="110"/>
      <c r="G279" s="109"/>
      <c r="H279" s="109"/>
      <c r="U279" s="131" t="e">
        <f t="array" ref="U279">INDEX($C$20:$C$700,MATCH(0,COUNTIF($U$19:U278,$C$20:$C$700),0))</f>
        <v>#N/A</v>
      </c>
      <c r="V279" s="131">
        <f t="shared" si="16"/>
        <v>0</v>
      </c>
      <c r="W279" s="131" t="e">
        <f t="array" ref="W279">INDEX($B$20:$B$49,MATCH(0,COUNTIF($U$19:U278,$C$20:$C$700),0))</f>
        <v>#N/A</v>
      </c>
      <c r="X279" s="131">
        <f t="shared" si="17"/>
        <v>0</v>
      </c>
      <c r="Z279" s="131" t="e">
        <f t="array" ref="Z279">INDEX($D$20:$D$700,MATCH(0,COUNTIF(Z$19:$Z278,$D$20:$D$700),0))</f>
        <v>#N/A</v>
      </c>
      <c r="AA279" s="131">
        <f t="shared" si="18"/>
        <v>0</v>
      </c>
      <c r="AB279" s="131" t="e">
        <f t="array" ref="AB279">INDEX($B$20:$B$49,MATCH(0,COUNTIF(Z$19:$Z278,$D$20:$D$700),0))</f>
        <v>#N/A</v>
      </c>
      <c r="AC279" s="131">
        <f t="shared" si="19"/>
        <v>0</v>
      </c>
    </row>
    <row r="280" spans="2:29" x14ac:dyDescent="0.2">
      <c r="B280" s="114"/>
      <c r="C280" s="114"/>
      <c r="D280" s="113"/>
      <c r="F280" s="110"/>
      <c r="G280" s="109"/>
      <c r="H280" s="109"/>
      <c r="U280" s="131" t="e">
        <f t="array" ref="U280">INDEX($C$20:$C$700,MATCH(0,COUNTIF($U$19:U279,$C$20:$C$700),0))</f>
        <v>#N/A</v>
      </c>
      <c r="V280" s="131">
        <f t="shared" si="16"/>
        <v>0</v>
      </c>
      <c r="W280" s="131" t="e">
        <f t="array" ref="W280">INDEX($B$20:$B$49,MATCH(0,COUNTIF($U$19:U279,$C$20:$C$700),0))</f>
        <v>#N/A</v>
      </c>
      <c r="X280" s="131">
        <f t="shared" si="17"/>
        <v>0</v>
      </c>
      <c r="Z280" s="131" t="e">
        <f t="array" ref="Z280">INDEX($D$20:$D$700,MATCH(0,COUNTIF(Z$19:$Z279,$D$20:$D$700),0))</f>
        <v>#N/A</v>
      </c>
      <c r="AA280" s="131">
        <f t="shared" si="18"/>
        <v>0</v>
      </c>
      <c r="AB280" s="131" t="e">
        <f t="array" ref="AB280">INDEX($B$20:$B$49,MATCH(0,COUNTIF(Z$19:$Z279,$D$20:$D$700),0))</f>
        <v>#N/A</v>
      </c>
      <c r="AC280" s="131">
        <f t="shared" si="19"/>
        <v>0</v>
      </c>
    </row>
    <row r="281" spans="2:29" x14ac:dyDescent="0.2">
      <c r="B281" s="114"/>
      <c r="C281" s="114"/>
      <c r="D281" s="113"/>
      <c r="F281" s="110"/>
      <c r="G281" s="109"/>
      <c r="H281" s="109"/>
      <c r="U281" s="131" t="e">
        <f t="array" ref="U281">INDEX($C$20:$C$700,MATCH(0,COUNTIF($U$19:U280,$C$20:$C$700),0))</f>
        <v>#N/A</v>
      </c>
      <c r="V281" s="131">
        <f t="shared" si="16"/>
        <v>0</v>
      </c>
      <c r="W281" s="131" t="e">
        <f t="array" ref="W281">INDEX($B$20:$B$49,MATCH(0,COUNTIF($U$19:U280,$C$20:$C$700),0))</f>
        <v>#N/A</v>
      </c>
      <c r="X281" s="131">
        <f t="shared" si="17"/>
        <v>0</v>
      </c>
      <c r="Z281" s="131" t="e">
        <f t="array" ref="Z281">INDEX($D$20:$D$700,MATCH(0,COUNTIF(Z$19:$Z280,$D$20:$D$700),0))</f>
        <v>#N/A</v>
      </c>
      <c r="AA281" s="131">
        <f t="shared" si="18"/>
        <v>0</v>
      </c>
      <c r="AB281" s="131" t="e">
        <f t="array" ref="AB281">INDEX($B$20:$B$49,MATCH(0,COUNTIF(Z$19:$Z280,$D$20:$D$700),0))</f>
        <v>#N/A</v>
      </c>
      <c r="AC281" s="131">
        <f t="shared" si="19"/>
        <v>0</v>
      </c>
    </row>
    <row r="282" spans="2:29" x14ac:dyDescent="0.2">
      <c r="B282" s="114"/>
      <c r="C282" s="114"/>
      <c r="D282" s="113"/>
      <c r="F282" s="110"/>
      <c r="G282" s="109"/>
      <c r="H282" s="109"/>
      <c r="U282" s="131" t="e">
        <f t="array" ref="U282">INDEX($C$20:$C$700,MATCH(0,COUNTIF($U$19:U281,$C$20:$C$700),0))</f>
        <v>#N/A</v>
      </c>
      <c r="V282" s="131">
        <f t="shared" si="16"/>
        <v>0</v>
      </c>
      <c r="W282" s="131" t="e">
        <f t="array" ref="W282">INDEX($B$20:$B$49,MATCH(0,COUNTIF($U$19:U281,$C$20:$C$700),0))</f>
        <v>#N/A</v>
      </c>
      <c r="X282" s="131">
        <f t="shared" si="17"/>
        <v>0</v>
      </c>
      <c r="Z282" s="131" t="e">
        <f t="array" ref="Z282">INDEX($D$20:$D$700,MATCH(0,COUNTIF(Z$19:$Z281,$D$20:$D$700),0))</f>
        <v>#N/A</v>
      </c>
      <c r="AA282" s="131">
        <f t="shared" si="18"/>
        <v>0</v>
      </c>
      <c r="AB282" s="131" t="e">
        <f t="array" ref="AB282">INDEX($B$20:$B$49,MATCH(0,COUNTIF(Z$19:$Z281,$D$20:$D$700),0))</f>
        <v>#N/A</v>
      </c>
      <c r="AC282" s="131">
        <f t="shared" si="19"/>
        <v>0</v>
      </c>
    </row>
    <row r="283" spans="2:29" x14ac:dyDescent="0.2">
      <c r="B283" s="114"/>
      <c r="C283" s="114"/>
      <c r="D283" s="113"/>
      <c r="F283" s="110"/>
      <c r="G283" s="109"/>
      <c r="H283" s="109"/>
      <c r="U283" s="131" t="e">
        <f t="array" ref="U283">INDEX($C$20:$C$700,MATCH(0,COUNTIF($U$19:U282,$C$20:$C$700),0))</f>
        <v>#N/A</v>
      </c>
      <c r="V283" s="131">
        <f t="shared" si="16"/>
        <v>0</v>
      </c>
      <c r="W283" s="131" t="e">
        <f t="array" ref="W283">INDEX($B$20:$B$49,MATCH(0,COUNTIF($U$19:U282,$C$20:$C$700),0))</f>
        <v>#N/A</v>
      </c>
      <c r="X283" s="131">
        <f t="shared" si="17"/>
        <v>0</v>
      </c>
      <c r="Z283" s="131" t="e">
        <f t="array" ref="Z283">INDEX($D$20:$D$700,MATCH(0,COUNTIF(Z$19:$Z282,$D$20:$D$700),0))</f>
        <v>#N/A</v>
      </c>
      <c r="AA283" s="131">
        <f t="shared" si="18"/>
        <v>0</v>
      </c>
      <c r="AB283" s="131" t="e">
        <f t="array" ref="AB283">INDEX($B$20:$B$49,MATCH(0,COUNTIF(Z$19:$Z282,$D$20:$D$700),0))</f>
        <v>#N/A</v>
      </c>
      <c r="AC283" s="131">
        <f t="shared" si="19"/>
        <v>0</v>
      </c>
    </row>
    <row r="284" spans="2:29" x14ac:dyDescent="0.2">
      <c r="B284" s="114"/>
      <c r="C284" s="114"/>
      <c r="D284" s="113"/>
      <c r="F284" s="110"/>
      <c r="G284" s="109"/>
      <c r="H284" s="109"/>
      <c r="U284" s="131" t="e">
        <f t="array" ref="U284">INDEX($C$20:$C$700,MATCH(0,COUNTIF($U$19:U283,$C$20:$C$700),0))</f>
        <v>#N/A</v>
      </c>
      <c r="V284" s="131">
        <f t="shared" si="16"/>
        <v>0</v>
      </c>
      <c r="W284" s="131" t="e">
        <f t="array" ref="W284">INDEX($B$20:$B$49,MATCH(0,COUNTIF($U$19:U283,$C$20:$C$700),0))</f>
        <v>#N/A</v>
      </c>
      <c r="X284" s="131">
        <f t="shared" si="17"/>
        <v>0</v>
      </c>
      <c r="Z284" s="131" t="e">
        <f t="array" ref="Z284">INDEX($D$20:$D$700,MATCH(0,COUNTIF(Z$19:$Z283,$D$20:$D$700),0))</f>
        <v>#N/A</v>
      </c>
      <c r="AA284" s="131">
        <f t="shared" si="18"/>
        <v>0</v>
      </c>
      <c r="AB284" s="131" t="e">
        <f t="array" ref="AB284">INDEX($B$20:$B$49,MATCH(0,COUNTIF(Z$19:$Z283,$D$20:$D$700),0))</f>
        <v>#N/A</v>
      </c>
      <c r="AC284" s="131">
        <f t="shared" si="19"/>
        <v>0</v>
      </c>
    </row>
    <row r="285" spans="2:29" x14ac:dyDescent="0.2">
      <c r="B285" s="114"/>
      <c r="C285" s="114"/>
      <c r="D285" s="113"/>
      <c r="F285" s="110"/>
      <c r="G285" s="109"/>
      <c r="H285" s="109"/>
      <c r="U285" s="131" t="e">
        <f t="array" ref="U285">INDEX($C$20:$C$700,MATCH(0,COUNTIF($U$19:U284,$C$20:$C$700),0))</f>
        <v>#N/A</v>
      </c>
      <c r="V285" s="131">
        <f t="shared" si="16"/>
        <v>0</v>
      </c>
      <c r="W285" s="131" t="e">
        <f t="array" ref="W285">INDEX($B$20:$B$49,MATCH(0,COUNTIF($U$19:U284,$C$20:$C$700),0))</f>
        <v>#N/A</v>
      </c>
      <c r="X285" s="131">
        <f t="shared" si="17"/>
        <v>0</v>
      </c>
      <c r="Z285" s="131" t="e">
        <f t="array" ref="Z285">INDEX($D$20:$D$700,MATCH(0,COUNTIF(Z$19:$Z284,$D$20:$D$700),0))</f>
        <v>#N/A</v>
      </c>
      <c r="AA285" s="131">
        <f t="shared" si="18"/>
        <v>0</v>
      </c>
      <c r="AB285" s="131" t="e">
        <f t="array" ref="AB285">INDEX($B$20:$B$49,MATCH(0,COUNTIF(Z$19:$Z284,$D$20:$D$700),0))</f>
        <v>#N/A</v>
      </c>
      <c r="AC285" s="131">
        <f t="shared" si="19"/>
        <v>0</v>
      </c>
    </row>
    <row r="286" spans="2:29" x14ac:dyDescent="0.2">
      <c r="B286" s="114"/>
      <c r="C286" s="114"/>
      <c r="D286" s="113"/>
      <c r="F286" s="110"/>
      <c r="G286" s="109"/>
      <c r="H286" s="109"/>
      <c r="U286" s="131" t="e">
        <f t="array" ref="U286">INDEX($C$20:$C$700,MATCH(0,COUNTIF($U$19:U285,$C$20:$C$700),0))</f>
        <v>#N/A</v>
      </c>
      <c r="V286" s="131">
        <f t="shared" si="16"/>
        <v>0</v>
      </c>
      <c r="W286" s="131" t="e">
        <f t="array" ref="W286">INDEX($B$20:$B$49,MATCH(0,COUNTIF($U$19:U285,$C$20:$C$700),0))</f>
        <v>#N/A</v>
      </c>
      <c r="X286" s="131">
        <f t="shared" si="17"/>
        <v>0</v>
      </c>
      <c r="Z286" s="131" t="e">
        <f t="array" ref="Z286">INDEX($D$20:$D$700,MATCH(0,COUNTIF(Z$19:$Z285,$D$20:$D$700),0))</f>
        <v>#N/A</v>
      </c>
      <c r="AA286" s="131">
        <f t="shared" si="18"/>
        <v>0</v>
      </c>
      <c r="AB286" s="131" t="e">
        <f t="array" ref="AB286">INDEX($B$20:$B$49,MATCH(0,COUNTIF(Z$19:$Z285,$D$20:$D$700),0))</f>
        <v>#N/A</v>
      </c>
      <c r="AC286" s="131">
        <f t="shared" si="19"/>
        <v>0</v>
      </c>
    </row>
    <row r="287" spans="2:29" x14ac:dyDescent="0.2">
      <c r="B287" s="114"/>
      <c r="C287" s="114"/>
      <c r="D287" s="113"/>
      <c r="F287" s="110"/>
      <c r="G287" s="109"/>
      <c r="H287" s="109"/>
      <c r="U287" s="131" t="e">
        <f t="array" ref="U287">INDEX($C$20:$C$700,MATCH(0,COUNTIF($U$19:U286,$C$20:$C$700),0))</f>
        <v>#N/A</v>
      </c>
      <c r="V287" s="131">
        <f t="shared" si="16"/>
        <v>0</v>
      </c>
      <c r="W287" s="131" t="e">
        <f t="array" ref="W287">INDEX($B$20:$B$49,MATCH(0,COUNTIF($U$19:U286,$C$20:$C$700),0))</f>
        <v>#N/A</v>
      </c>
      <c r="X287" s="131">
        <f t="shared" si="17"/>
        <v>0</v>
      </c>
      <c r="Z287" s="131" t="e">
        <f t="array" ref="Z287">INDEX($D$20:$D$700,MATCH(0,COUNTIF(Z$19:$Z286,$D$20:$D$700),0))</f>
        <v>#N/A</v>
      </c>
      <c r="AA287" s="131">
        <f t="shared" si="18"/>
        <v>0</v>
      </c>
      <c r="AB287" s="131" t="e">
        <f t="array" ref="AB287">INDEX($B$20:$B$49,MATCH(0,COUNTIF(Z$19:$Z286,$D$20:$D$700),0))</f>
        <v>#N/A</v>
      </c>
      <c r="AC287" s="131">
        <f t="shared" si="19"/>
        <v>0</v>
      </c>
    </row>
    <row r="288" spans="2:29" x14ac:dyDescent="0.2">
      <c r="B288" s="114"/>
      <c r="C288" s="114"/>
      <c r="D288" s="113"/>
      <c r="F288" s="110"/>
      <c r="G288" s="109"/>
      <c r="H288" s="109"/>
      <c r="U288" s="131" t="e">
        <f t="array" ref="U288">INDEX($C$20:$C$700,MATCH(0,COUNTIF($U$19:U287,$C$20:$C$700),0))</f>
        <v>#N/A</v>
      </c>
      <c r="V288" s="131">
        <f t="shared" si="16"/>
        <v>0</v>
      </c>
      <c r="W288" s="131" t="e">
        <f t="array" ref="W288">INDEX($B$20:$B$49,MATCH(0,COUNTIF($U$19:U287,$C$20:$C$700),0))</f>
        <v>#N/A</v>
      </c>
      <c r="X288" s="131">
        <f t="shared" si="17"/>
        <v>0</v>
      </c>
      <c r="Z288" s="131" t="e">
        <f t="array" ref="Z288">INDEX($D$20:$D$700,MATCH(0,COUNTIF(Z$19:$Z287,$D$20:$D$700),0))</f>
        <v>#N/A</v>
      </c>
      <c r="AA288" s="131">
        <f t="shared" si="18"/>
        <v>0</v>
      </c>
      <c r="AB288" s="131" t="e">
        <f t="array" ref="AB288">INDEX($B$20:$B$49,MATCH(0,COUNTIF(Z$19:$Z287,$D$20:$D$700),0))</f>
        <v>#N/A</v>
      </c>
      <c r="AC288" s="131">
        <f t="shared" si="19"/>
        <v>0</v>
      </c>
    </row>
    <row r="289" spans="2:29" x14ac:dyDescent="0.2">
      <c r="B289" s="114"/>
      <c r="C289" s="114"/>
      <c r="D289" s="113"/>
      <c r="F289" s="110"/>
      <c r="G289" s="109"/>
      <c r="H289" s="109"/>
      <c r="U289" s="131" t="e">
        <f t="array" ref="U289">INDEX($C$20:$C$700,MATCH(0,COUNTIF($U$19:U288,$C$20:$C$700),0))</f>
        <v>#N/A</v>
      </c>
      <c r="V289" s="131">
        <f t="shared" si="16"/>
        <v>0</v>
      </c>
      <c r="W289" s="131" t="e">
        <f t="array" ref="W289">INDEX($B$20:$B$49,MATCH(0,COUNTIF($U$19:U288,$C$20:$C$700),0))</f>
        <v>#N/A</v>
      </c>
      <c r="X289" s="131">
        <f t="shared" si="17"/>
        <v>0</v>
      </c>
      <c r="Z289" s="131" t="e">
        <f t="array" ref="Z289">INDEX($D$20:$D$700,MATCH(0,COUNTIF(Z$19:$Z288,$D$20:$D$700),0))</f>
        <v>#N/A</v>
      </c>
      <c r="AA289" s="131">
        <f t="shared" si="18"/>
        <v>0</v>
      </c>
      <c r="AB289" s="131" t="e">
        <f t="array" ref="AB289">INDEX($B$20:$B$49,MATCH(0,COUNTIF(Z$19:$Z288,$D$20:$D$700),0))</f>
        <v>#N/A</v>
      </c>
      <c r="AC289" s="131">
        <f t="shared" si="19"/>
        <v>0</v>
      </c>
    </row>
    <row r="290" spans="2:29" x14ac:dyDescent="0.2">
      <c r="B290" s="114"/>
      <c r="C290" s="114"/>
      <c r="D290" s="113"/>
      <c r="F290" s="110"/>
      <c r="G290" s="109"/>
      <c r="H290" s="109"/>
      <c r="U290" s="131" t="e">
        <f t="array" ref="U290">INDEX($C$20:$C$700,MATCH(0,COUNTIF($U$19:U289,$C$20:$C$700),0))</f>
        <v>#N/A</v>
      </c>
      <c r="V290" s="131">
        <f t="shared" si="16"/>
        <v>0</v>
      </c>
      <c r="W290" s="131" t="e">
        <f t="array" ref="W290">INDEX($B$20:$B$49,MATCH(0,COUNTIF($U$19:U289,$C$20:$C$700),0))</f>
        <v>#N/A</v>
      </c>
      <c r="X290" s="131">
        <f t="shared" si="17"/>
        <v>0</v>
      </c>
      <c r="Z290" s="131" t="e">
        <f t="array" ref="Z290">INDEX($D$20:$D$700,MATCH(0,COUNTIF(Z$19:$Z289,$D$20:$D$700),0))</f>
        <v>#N/A</v>
      </c>
      <c r="AA290" s="131">
        <f t="shared" si="18"/>
        <v>0</v>
      </c>
      <c r="AB290" s="131" t="e">
        <f t="array" ref="AB290">INDEX($B$20:$B$49,MATCH(0,COUNTIF(Z$19:$Z289,$D$20:$D$700),0))</f>
        <v>#N/A</v>
      </c>
      <c r="AC290" s="131">
        <f t="shared" si="19"/>
        <v>0</v>
      </c>
    </row>
    <row r="291" spans="2:29" x14ac:dyDescent="0.2">
      <c r="B291" s="114"/>
      <c r="C291" s="114"/>
      <c r="D291" s="113"/>
      <c r="F291" s="110"/>
      <c r="G291" s="109"/>
      <c r="H291" s="109"/>
      <c r="U291" s="131" t="e">
        <f t="array" ref="U291">INDEX($C$20:$C$700,MATCH(0,COUNTIF($U$19:U290,$C$20:$C$700),0))</f>
        <v>#N/A</v>
      </c>
      <c r="V291" s="131">
        <f t="shared" si="16"/>
        <v>0</v>
      </c>
      <c r="W291" s="131" t="e">
        <f t="array" ref="W291">INDEX($B$20:$B$49,MATCH(0,COUNTIF($U$19:U290,$C$20:$C$700),0))</f>
        <v>#N/A</v>
      </c>
      <c r="X291" s="131">
        <f t="shared" si="17"/>
        <v>0</v>
      </c>
      <c r="Z291" s="131" t="e">
        <f t="array" ref="Z291">INDEX($D$20:$D$700,MATCH(0,COUNTIF(Z$19:$Z290,$D$20:$D$700),0))</f>
        <v>#N/A</v>
      </c>
      <c r="AA291" s="131">
        <f t="shared" si="18"/>
        <v>0</v>
      </c>
      <c r="AB291" s="131" t="e">
        <f t="array" ref="AB291">INDEX($B$20:$B$49,MATCH(0,COUNTIF(Z$19:$Z290,$D$20:$D$700),0))</f>
        <v>#N/A</v>
      </c>
      <c r="AC291" s="131">
        <f t="shared" si="19"/>
        <v>0</v>
      </c>
    </row>
    <row r="292" spans="2:29" x14ac:dyDescent="0.2">
      <c r="B292" s="114"/>
      <c r="C292" s="114"/>
      <c r="D292" s="113"/>
      <c r="F292" s="110"/>
      <c r="G292" s="109"/>
      <c r="H292" s="109"/>
      <c r="U292" s="131" t="e">
        <f t="array" ref="U292">INDEX($C$20:$C$700,MATCH(0,COUNTIF($U$19:U291,$C$20:$C$700),0))</f>
        <v>#N/A</v>
      </c>
      <c r="V292" s="131">
        <f t="shared" si="16"/>
        <v>0</v>
      </c>
      <c r="W292" s="131" t="e">
        <f t="array" ref="W292">INDEX($B$20:$B$49,MATCH(0,COUNTIF($U$19:U291,$C$20:$C$700),0))</f>
        <v>#N/A</v>
      </c>
      <c r="X292" s="131">
        <f t="shared" si="17"/>
        <v>0</v>
      </c>
      <c r="Z292" s="131" t="e">
        <f t="array" ref="Z292">INDEX($D$20:$D$700,MATCH(0,COUNTIF(Z$19:$Z291,$D$20:$D$700),0))</f>
        <v>#N/A</v>
      </c>
      <c r="AA292" s="131">
        <f t="shared" si="18"/>
        <v>0</v>
      </c>
      <c r="AB292" s="131" t="e">
        <f t="array" ref="AB292">INDEX($B$20:$B$49,MATCH(0,COUNTIF(Z$19:$Z291,$D$20:$D$700),0))</f>
        <v>#N/A</v>
      </c>
      <c r="AC292" s="131">
        <f t="shared" si="19"/>
        <v>0</v>
      </c>
    </row>
    <row r="293" spans="2:29" x14ac:dyDescent="0.2">
      <c r="B293" s="114"/>
      <c r="C293" s="114"/>
      <c r="D293" s="113"/>
      <c r="F293" s="110"/>
      <c r="G293" s="109"/>
      <c r="H293" s="109"/>
      <c r="U293" s="131" t="e">
        <f t="array" ref="U293">INDEX($C$20:$C$700,MATCH(0,COUNTIF($U$19:U292,$C$20:$C$700),0))</f>
        <v>#N/A</v>
      </c>
      <c r="V293" s="131">
        <f t="shared" si="16"/>
        <v>0</v>
      </c>
      <c r="W293" s="131" t="e">
        <f t="array" ref="W293">INDEX($B$20:$B$49,MATCH(0,COUNTIF($U$19:U292,$C$20:$C$700),0))</f>
        <v>#N/A</v>
      </c>
      <c r="X293" s="131">
        <f t="shared" si="17"/>
        <v>0</v>
      </c>
      <c r="Z293" s="131" t="e">
        <f t="array" ref="Z293">INDEX($D$20:$D$700,MATCH(0,COUNTIF(Z$19:$Z292,$D$20:$D$700),0))</f>
        <v>#N/A</v>
      </c>
      <c r="AA293" s="131">
        <f t="shared" si="18"/>
        <v>0</v>
      </c>
      <c r="AB293" s="131" t="e">
        <f t="array" ref="AB293">INDEX($B$20:$B$49,MATCH(0,COUNTIF(Z$19:$Z292,$D$20:$D$700),0))</f>
        <v>#N/A</v>
      </c>
      <c r="AC293" s="131">
        <f t="shared" si="19"/>
        <v>0</v>
      </c>
    </row>
    <row r="294" spans="2:29" x14ac:dyDescent="0.2">
      <c r="B294" s="114"/>
      <c r="C294" s="114"/>
      <c r="D294" s="113"/>
      <c r="F294" s="110"/>
      <c r="G294" s="109"/>
      <c r="H294" s="109"/>
      <c r="U294" s="131" t="e">
        <f t="array" ref="U294">INDEX($C$20:$C$700,MATCH(0,COUNTIF($U$19:U293,$C$20:$C$700),0))</f>
        <v>#N/A</v>
      </c>
      <c r="V294" s="131">
        <f t="shared" si="16"/>
        <v>0</v>
      </c>
      <c r="W294" s="131" t="e">
        <f t="array" ref="W294">INDEX($B$20:$B$49,MATCH(0,COUNTIF($U$19:U293,$C$20:$C$700),0))</f>
        <v>#N/A</v>
      </c>
      <c r="X294" s="131">
        <f t="shared" si="17"/>
        <v>0</v>
      </c>
      <c r="Z294" s="131" t="e">
        <f t="array" ref="Z294">INDEX($D$20:$D$700,MATCH(0,COUNTIF(Z$19:$Z293,$D$20:$D$700),0))</f>
        <v>#N/A</v>
      </c>
      <c r="AA294" s="131">
        <f t="shared" si="18"/>
        <v>0</v>
      </c>
      <c r="AB294" s="131" t="e">
        <f t="array" ref="AB294">INDEX($B$20:$B$49,MATCH(0,COUNTIF(Z$19:$Z293,$D$20:$D$700),0))</f>
        <v>#N/A</v>
      </c>
      <c r="AC294" s="131">
        <f t="shared" si="19"/>
        <v>0</v>
      </c>
    </row>
    <row r="295" spans="2:29" x14ac:dyDescent="0.2">
      <c r="B295" s="114"/>
      <c r="C295" s="114"/>
      <c r="D295" s="113"/>
      <c r="F295" s="110"/>
      <c r="G295" s="109"/>
      <c r="H295" s="109"/>
      <c r="U295" s="131" t="e">
        <f t="array" ref="U295">INDEX($C$20:$C$700,MATCH(0,COUNTIF($U$19:U294,$C$20:$C$700),0))</f>
        <v>#N/A</v>
      </c>
      <c r="V295" s="131">
        <f t="shared" si="16"/>
        <v>0</v>
      </c>
      <c r="W295" s="131" t="e">
        <f t="array" ref="W295">INDEX($B$20:$B$49,MATCH(0,COUNTIF($U$19:U294,$C$20:$C$700),0))</f>
        <v>#N/A</v>
      </c>
      <c r="X295" s="131">
        <f t="shared" si="17"/>
        <v>0</v>
      </c>
      <c r="Z295" s="131" t="e">
        <f t="array" ref="Z295">INDEX($D$20:$D$700,MATCH(0,COUNTIF(Z$19:$Z294,$D$20:$D$700),0))</f>
        <v>#N/A</v>
      </c>
      <c r="AA295" s="131">
        <f t="shared" si="18"/>
        <v>0</v>
      </c>
      <c r="AB295" s="131" t="e">
        <f t="array" ref="AB295">INDEX($B$20:$B$49,MATCH(0,COUNTIF(Z$19:$Z294,$D$20:$D$700),0))</f>
        <v>#N/A</v>
      </c>
      <c r="AC295" s="131">
        <f t="shared" si="19"/>
        <v>0</v>
      </c>
    </row>
    <row r="296" spans="2:29" x14ac:dyDescent="0.2">
      <c r="B296" s="114"/>
      <c r="C296" s="114"/>
      <c r="D296" s="113"/>
      <c r="F296" s="110"/>
      <c r="G296" s="109"/>
      <c r="H296" s="109"/>
      <c r="U296" s="131" t="e">
        <f t="array" ref="U296">INDEX($C$20:$C$700,MATCH(0,COUNTIF($U$19:U295,$C$20:$C$700),0))</f>
        <v>#N/A</v>
      </c>
      <c r="V296" s="131">
        <f t="shared" si="16"/>
        <v>0</v>
      </c>
      <c r="W296" s="131" t="e">
        <f t="array" ref="W296">INDEX($B$20:$B$49,MATCH(0,COUNTIF($U$19:U295,$C$20:$C$700),0))</f>
        <v>#N/A</v>
      </c>
      <c r="X296" s="131">
        <f t="shared" si="17"/>
        <v>0</v>
      </c>
      <c r="Z296" s="131" t="e">
        <f t="array" ref="Z296">INDEX($D$20:$D$700,MATCH(0,COUNTIF(Z$19:$Z295,$D$20:$D$700),0))</f>
        <v>#N/A</v>
      </c>
      <c r="AA296" s="131">
        <f t="shared" si="18"/>
        <v>0</v>
      </c>
      <c r="AB296" s="131" t="e">
        <f t="array" ref="AB296">INDEX($B$20:$B$49,MATCH(0,COUNTIF(Z$19:$Z295,$D$20:$D$700),0))</f>
        <v>#N/A</v>
      </c>
      <c r="AC296" s="131">
        <f t="shared" si="19"/>
        <v>0</v>
      </c>
    </row>
    <row r="297" spans="2:29" x14ac:dyDescent="0.2">
      <c r="B297" s="114"/>
      <c r="C297" s="114"/>
      <c r="D297" s="113"/>
      <c r="F297" s="110"/>
      <c r="G297" s="109"/>
      <c r="H297" s="109"/>
      <c r="U297" s="131" t="e">
        <f t="array" ref="U297">INDEX($C$20:$C$700,MATCH(0,COUNTIF($U$19:U296,$C$20:$C$700),0))</f>
        <v>#N/A</v>
      </c>
      <c r="V297" s="131">
        <f t="shared" si="16"/>
        <v>0</v>
      </c>
      <c r="W297" s="131" t="e">
        <f t="array" ref="W297">INDEX($B$20:$B$49,MATCH(0,COUNTIF($U$19:U296,$C$20:$C$700),0))</f>
        <v>#N/A</v>
      </c>
      <c r="X297" s="131">
        <f t="shared" si="17"/>
        <v>0</v>
      </c>
      <c r="Z297" s="131" t="e">
        <f t="array" ref="Z297">INDEX($D$20:$D$700,MATCH(0,COUNTIF(Z$19:$Z296,$D$20:$D$700),0))</f>
        <v>#N/A</v>
      </c>
      <c r="AA297" s="131">
        <f t="shared" si="18"/>
        <v>0</v>
      </c>
      <c r="AB297" s="131" t="e">
        <f t="array" ref="AB297">INDEX($B$20:$B$49,MATCH(0,COUNTIF(Z$19:$Z296,$D$20:$D$700),0))</f>
        <v>#N/A</v>
      </c>
      <c r="AC297" s="131">
        <f t="shared" si="19"/>
        <v>0</v>
      </c>
    </row>
    <row r="298" spans="2:29" x14ac:dyDescent="0.2">
      <c r="B298" s="114"/>
      <c r="C298" s="114"/>
      <c r="D298" s="113"/>
      <c r="F298" s="110"/>
      <c r="G298" s="109"/>
      <c r="H298" s="109"/>
      <c r="U298" s="131" t="e">
        <f t="array" ref="U298">INDEX($C$20:$C$700,MATCH(0,COUNTIF($U$19:U297,$C$20:$C$700),0))</f>
        <v>#N/A</v>
      </c>
      <c r="V298" s="131">
        <f t="shared" si="16"/>
        <v>0</v>
      </c>
      <c r="W298" s="131" t="e">
        <f t="array" ref="W298">INDEX($B$20:$B$49,MATCH(0,COUNTIF($U$19:U297,$C$20:$C$700),0))</f>
        <v>#N/A</v>
      </c>
      <c r="X298" s="131">
        <f t="shared" si="17"/>
        <v>0</v>
      </c>
      <c r="Z298" s="131" t="e">
        <f t="array" ref="Z298">INDEX($D$20:$D$700,MATCH(0,COUNTIF(Z$19:$Z297,$D$20:$D$700),0))</f>
        <v>#N/A</v>
      </c>
      <c r="AA298" s="131">
        <f t="shared" si="18"/>
        <v>0</v>
      </c>
      <c r="AB298" s="131" t="e">
        <f t="array" ref="AB298">INDEX($B$20:$B$49,MATCH(0,COUNTIF(Z$19:$Z297,$D$20:$D$700),0))</f>
        <v>#N/A</v>
      </c>
      <c r="AC298" s="131">
        <f t="shared" si="19"/>
        <v>0</v>
      </c>
    </row>
    <row r="299" spans="2:29" x14ac:dyDescent="0.2">
      <c r="B299" s="114"/>
      <c r="C299" s="114"/>
      <c r="D299" s="113"/>
      <c r="F299" s="110"/>
      <c r="G299" s="109"/>
      <c r="H299" s="109"/>
      <c r="U299" s="131" t="e">
        <f t="array" ref="U299">INDEX($C$20:$C$700,MATCH(0,COUNTIF($U$19:U298,$C$20:$C$700),0))</f>
        <v>#N/A</v>
      </c>
      <c r="V299" s="131">
        <f t="shared" si="16"/>
        <v>0</v>
      </c>
      <c r="W299" s="131" t="e">
        <f t="array" ref="W299">INDEX($B$20:$B$49,MATCH(0,COUNTIF($U$19:U298,$C$20:$C$700),0))</f>
        <v>#N/A</v>
      </c>
      <c r="X299" s="131">
        <f t="shared" si="17"/>
        <v>0</v>
      </c>
      <c r="Z299" s="131" t="e">
        <f t="array" ref="Z299">INDEX($D$20:$D$700,MATCH(0,COUNTIF(Z$19:$Z298,$D$20:$D$700),0))</f>
        <v>#N/A</v>
      </c>
      <c r="AA299" s="131">
        <f t="shared" si="18"/>
        <v>0</v>
      </c>
      <c r="AB299" s="131" t="e">
        <f t="array" ref="AB299">INDEX($B$20:$B$49,MATCH(0,COUNTIF(Z$19:$Z298,$D$20:$D$700),0))</f>
        <v>#N/A</v>
      </c>
      <c r="AC299" s="131">
        <f t="shared" si="19"/>
        <v>0</v>
      </c>
    </row>
    <row r="300" spans="2:29" x14ac:dyDescent="0.2">
      <c r="B300" s="114"/>
      <c r="C300" s="114"/>
      <c r="D300" s="113"/>
      <c r="F300" s="110"/>
      <c r="G300" s="109"/>
      <c r="H300" s="109"/>
      <c r="U300" s="131" t="e">
        <f t="array" ref="U300">INDEX($C$20:$C$700,MATCH(0,COUNTIF($U$19:U299,$C$20:$C$700),0))</f>
        <v>#N/A</v>
      </c>
      <c r="V300" s="131">
        <f t="shared" si="16"/>
        <v>0</v>
      </c>
      <c r="W300" s="131" t="e">
        <f t="array" ref="W300">INDEX($B$20:$B$49,MATCH(0,COUNTIF($U$19:U299,$C$20:$C$700),0))</f>
        <v>#N/A</v>
      </c>
      <c r="X300" s="131">
        <f t="shared" si="17"/>
        <v>0</v>
      </c>
      <c r="Z300" s="131" t="e">
        <f t="array" ref="Z300">INDEX($D$20:$D$700,MATCH(0,COUNTIF(Z$19:$Z299,$D$20:$D$700),0))</f>
        <v>#N/A</v>
      </c>
      <c r="AA300" s="131">
        <f t="shared" si="18"/>
        <v>0</v>
      </c>
      <c r="AB300" s="131" t="e">
        <f t="array" ref="AB300">INDEX($B$20:$B$49,MATCH(0,COUNTIF(Z$19:$Z299,$D$20:$D$700),0))</f>
        <v>#N/A</v>
      </c>
      <c r="AC300" s="131">
        <f t="shared" si="19"/>
        <v>0</v>
      </c>
    </row>
    <row r="301" spans="2:29" x14ac:dyDescent="0.2">
      <c r="B301" s="114"/>
      <c r="C301" s="114"/>
      <c r="D301" s="113"/>
      <c r="F301" s="110"/>
      <c r="G301" s="109"/>
      <c r="H301" s="109"/>
      <c r="U301" s="131" t="e">
        <f t="array" ref="U301">INDEX($C$20:$C$700,MATCH(0,COUNTIF($U$19:U300,$C$20:$C$700),0))</f>
        <v>#N/A</v>
      </c>
      <c r="V301" s="131">
        <f t="shared" si="16"/>
        <v>0</v>
      </c>
      <c r="W301" s="131" t="e">
        <f t="array" ref="W301">INDEX($B$20:$B$49,MATCH(0,COUNTIF($U$19:U300,$C$20:$C$700),0))</f>
        <v>#N/A</v>
      </c>
      <c r="X301" s="131">
        <f t="shared" si="17"/>
        <v>0</v>
      </c>
      <c r="Z301" s="131" t="e">
        <f t="array" ref="Z301">INDEX($D$20:$D$700,MATCH(0,COUNTIF(Z$19:$Z300,$D$20:$D$700),0))</f>
        <v>#N/A</v>
      </c>
      <c r="AA301" s="131">
        <f t="shared" si="18"/>
        <v>0</v>
      </c>
      <c r="AB301" s="131" t="e">
        <f t="array" ref="AB301">INDEX($B$20:$B$49,MATCH(0,COUNTIF(Z$19:$Z300,$D$20:$D$700),0))</f>
        <v>#N/A</v>
      </c>
      <c r="AC301" s="131">
        <f t="shared" si="19"/>
        <v>0</v>
      </c>
    </row>
    <row r="302" spans="2:29" x14ac:dyDescent="0.2">
      <c r="B302" s="114"/>
      <c r="C302" s="114"/>
      <c r="D302" s="113"/>
      <c r="F302" s="110"/>
      <c r="G302" s="109"/>
      <c r="H302" s="109"/>
      <c r="U302" s="131" t="e">
        <f t="array" ref="U302">INDEX($C$20:$C$700,MATCH(0,COUNTIF($U$19:U301,$C$20:$C$700),0))</f>
        <v>#N/A</v>
      </c>
      <c r="V302" s="131">
        <f t="shared" si="16"/>
        <v>0</v>
      </c>
      <c r="W302" s="131" t="e">
        <f t="array" ref="W302">INDEX($B$20:$B$49,MATCH(0,COUNTIF($U$19:U301,$C$20:$C$700),0))</f>
        <v>#N/A</v>
      </c>
      <c r="X302" s="131">
        <f t="shared" si="17"/>
        <v>0</v>
      </c>
      <c r="Z302" s="131" t="e">
        <f t="array" ref="Z302">INDEX($D$20:$D$700,MATCH(0,COUNTIF(Z$19:$Z301,$D$20:$D$700),0))</f>
        <v>#N/A</v>
      </c>
      <c r="AA302" s="131">
        <f t="shared" si="18"/>
        <v>0</v>
      </c>
      <c r="AB302" s="131" t="e">
        <f t="array" ref="AB302">INDEX($B$20:$B$49,MATCH(0,COUNTIF(Z$19:$Z301,$D$20:$D$700),0))</f>
        <v>#N/A</v>
      </c>
      <c r="AC302" s="131">
        <f t="shared" si="19"/>
        <v>0</v>
      </c>
    </row>
    <row r="303" spans="2:29" x14ac:dyDescent="0.2">
      <c r="B303" s="114"/>
      <c r="C303" s="114"/>
      <c r="D303" s="113"/>
      <c r="F303" s="110"/>
      <c r="G303" s="109"/>
      <c r="H303" s="109"/>
      <c r="U303" s="131" t="e">
        <f t="array" ref="U303">INDEX($C$20:$C$700,MATCH(0,COUNTIF($U$19:U302,$C$20:$C$700),0))</f>
        <v>#N/A</v>
      </c>
      <c r="V303" s="131">
        <f t="shared" si="16"/>
        <v>0</v>
      </c>
      <c r="W303" s="131" t="e">
        <f t="array" ref="W303">INDEX($B$20:$B$49,MATCH(0,COUNTIF($U$19:U302,$C$20:$C$700),0))</f>
        <v>#N/A</v>
      </c>
      <c r="X303" s="131">
        <f t="shared" si="17"/>
        <v>0</v>
      </c>
      <c r="Z303" s="131" t="e">
        <f t="array" ref="Z303">INDEX($D$20:$D$700,MATCH(0,COUNTIF(Z$19:$Z302,$D$20:$D$700),0))</f>
        <v>#N/A</v>
      </c>
      <c r="AA303" s="131">
        <f t="shared" si="18"/>
        <v>0</v>
      </c>
      <c r="AB303" s="131" t="e">
        <f t="array" ref="AB303">INDEX($B$20:$B$49,MATCH(0,COUNTIF(Z$19:$Z302,$D$20:$D$700),0))</f>
        <v>#N/A</v>
      </c>
      <c r="AC303" s="131">
        <f t="shared" si="19"/>
        <v>0</v>
      </c>
    </row>
    <row r="304" spans="2:29" x14ac:dyDescent="0.2">
      <c r="B304" s="114"/>
      <c r="C304" s="114"/>
      <c r="D304" s="113"/>
      <c r="F304" s="110"/>
      <c r="G304" s="109"/>
      <c r="H304" s="109"/>
      <c r="U304" s="131" t="e">
        <f t="array" ref="U304">INDEX($C$20:$C$700,MATCH(0,COUNTIF($U$19:U303,$C$20:$C$700),0))</f>
        <v>#N/A</v>
      </c>
      <c r="V304" s="131">
        <f t="shared" si="16"/>
        <v>0</v>
      </c>
      <c r="W304" s="131" t="e">
        <f t="array" ref="W304">INDEX($B$20:$B$49,MATCH(0,COUNTIF($U$19:U303,$C$20:$C$700),0))</f>
        <v>#N/A</v>
      </c>
      <c r="X304" s="131">
        <f t="shared" si="17"/>
        <v>0</v>
      </c>
      <c r="Z304" s="131" t="e">
        <f t="array" ref="Z304">INDEX($D$20:$D$700,MATCH(0,COUNTIF(Z$19:$Z303,$D$20:$D$700),0))</f>
        <v>#N/A</v>
      </c>
      <c r="AA304" s="131">
        <f t="shared" si="18"/>
        <v>0</v>
      </c>
      <c r="AB304" s="131" t="e">
        <f t="array" ref="AB304">INDEX($B$20:$B$49,MATCH(0,COUNTIF(Z$19:$Z303,$D$20:$D$700),0))</f>
        <v>#N/A</v>
      </c>
      <c r="AC304" s="131">
        <f t="shared" si="19"/>
        <v>0</v>
      </c>
    </row>
    <row r="305" spans="2:29" x14ac:dyDescent="0.2">
      <c r="B305" s="114"/>
      <c r="C305" s="114"/>
      <c r="D305" s="113"/>
      <c r="F305" s="110"/>
      <c r="G305" s="109"/>
      <c r="H305" s="109"/>
      <c r="U305" s="131" t="e">
        <f t="array" ref="U305">INDEX($C$20:$C$700,MATCH(0,COUNTIF($U$19:U304,$C$20:$C$700),0))</f>
        <v>#N/A</v>
      </c>
      <c r="V305" s="131">
        <f t="shared" si="16"/>
        <v>0</v>
      </c>
      <c r="W305" s="131" t="e">
        <f t="array" ref="W305">INDEX($B$20:$B$49,MATCH(0,COUNTIF($U$19:U304,$C$20:$C$700),0))</f>
        <v>#N/A</v>
      </c>
      <c r="X305" s="131">
        <f t="shared" si="17"/>
        <v>0</v>
      </c>
      <c r="Z305" s="131" t="e">
        <f t="array" ref="Z305">INDEX($D$20:$D$700,MATCH(0,COUNTIF(Z$19:$Z304,$D$20:$D$700),0))</f>
        <v>#N/A</v>
      </c>
      <c r="AA305" s="131">
        <f t="shared" si="18"/>
        <v>0</v>
      </c>
      <c r="AB305" s="131" t="e">
        <f t="array" ref="AB305">INDEX($B$20:$B$49,MATCH(0,COUNTIF(Z$19:$Z304,$D$20:$D$700),0))</f>
        <v>#N/A</v>
      </c>
      <c r="AC305" s="131">
        <f t="shared" si="19"/>
        <v>0</v>
      </c>
    </row>
    <row r="306" spans="2:29" x14ac:dyDescent="0.2">
      <c r="B306" s="114"/>
      <c r="C306" s="114"/>
      <c r="D306" s="113"/>
      <c r="F306" s="110"/>
      <c r="G306" s="109"/>
      <c r="H306" s="109"/>
      <c r="U306" s="131" t="e">
        <f t="array" ref="U306">INDEX($C$20:$C$700,MATCH(0,COUNTIF($U$19:U305,$C$20:$C$700),0))</f>
        <v>#N/A</v>
      </c>
      <c r="V306" s="131">
        <f t="shared" si="16"/>
        <v>0</v>
      </c>
      <c r="W306" s="131" t="e">
        <f t="array" ref="W306">INDEX($B$20:$B$49,MATCH(0,COUNTIF($U$19:U305,$C$20:$C$700),0))</f>
        <v>#N/A</v>
      </c>
      <c r="X306" s="131">
        <f t="shared" si="17"/>
        <v>0</v>
      </c>
      <c r="Z306" s="131" t="e">
        <f t="array" ref="Z306">INDEX($D$20:$D$700,MATCH(0,COUNTIF(Z$19:$Z305,$D$20:$D$700),0))</f>
        <v>#N/A</v>
      </c>
      <c r="AA306" s="131">
        <f t="shared" si="18"/>
        <v>0</v>
      </c>
      <c r="AB306" s="131" t="e">
        <f t="array" ref="AB306">INDEX($B$20:$B$49,MATCH(0,COUNTIF(Z$19:$Z305,$D$20:$D$700),0))</f>
        <v>#N/A</v>
      </c>
      <c r="AC306" s="131">
        <f t="shared" si="19"/>
        <v>0</v>
      </c>
    </row>
    <row r="307" spans="2:29" x14ac:dyDescent="0.2">
      <c r="B307" s="114"/>
      <c r="C307" s="114"/>
      <c r="D307" s="113"/>
      <c r="F307" s="110"/>
      <c r="G307" s="109"/>
      <c r="H307" s="109"/>
      <c r="U307" s="131" t="e">
        <f t="array" ref="U307">INDEX($C$20:$C$700,MATCH(0,COUNTIF($U$19:U306,$C$20:$C$700),0))</f>
        <v>#N/A</v>
      </c>
      <c r="V307" s="131">
        <f t="shared" si="16"/>
        <v>0</v>
      </c>
      <c r="W307" s="131" t="e">
        <f t="array" ref="W307">INDEX($B$20:$B$49,MATCH(0,COUNTIF($U$19:U306,$C$20:$C$700),0))</f>
        <v>#N/A</v>
      </c>
      <c r="X307" s="131">
        <f t="shared" si="17"/>
        <v>0</v>
      </c>
      <c r="Z307" s="131" t="e">
        <f t="array" ref="Z307">INDEX($D$20:$D$700,MATCH(0,COUNTIF(Z$19:$Z306,$D$20:$D$700),0))</f>
        <v>#N/A</v>
      </c>
      <c r="AA307" s="131">
        <f t="shared" si="18"/>
        <v>0</v>
      </c>
      <c r="AB307" s="131" t="e">
        <f t="array" ref="AB307">INDEX($B$20:$B$49,MATCH(0,COUNTIF(Z$19:$Z306,$D$20:$D$700),0))</f>
        <v>#N/A</v>
      </c>
      <c r="AC307" s="131">
        <f t="shared" si="19"/>
        <v>0</v>
      </c>
    </row>
    <row r="308" spans="2:29" x14ac:dyDescent="0.2">
      <c r="B308" s="114"/>
      <c r="C308" s="114"/>
      <c r="D308" s="113"/>
      <c r="F308" s="110"/>
      <c r="G308" s="109"/>
      <c r="H308" s="109"/>
      <c r="U308" s="131" t="e">
        <f t="array" ref="U308">INDEX($C$20:$C$700,MATCH(0,COUNTIF($U$19:U307,$C$20:$C$700),0))</f>
        <v>#N/A</v>
      </c>
      <c r="V308" s="131">
        <f t="shared" si="16"/>
        <v>0</v>
      </c>
      <c r="W308" s="131" t="e">
        <f t="array" ref="W308">INDEX($B$20:$B$49,MATCH(0,COUNTIF($U$19:U307,$C$20:$C$700),0))</f>
        <v>#N/A</v>
      </c>
      <c r="X308" s="131">
        <f t="shared" si="17"/>
        <v>0</v>
      </c>
      <c r="Z308" s="131" t="e">
        <f t="array" ref="Z308">INDEX($D$20:$D$700,MATCH(0,COUNTIF(Z$19:$Z307,$D$20:$D$700),0))</f>
        <v>#N/A</v>
      </c>
      <c r="AA308" s="131">
        <f t="shared" si="18"/>
        <v>0</v>
      </c>
      <c r="AB308" s="131" t="e">
        <f t="array" ref="AB308">INDEX($B$20:$B$49,MATCH(0,COUNTIF(Z$19:$Z307,$D$20:$D$700),0))</f>
        <v>#N/A</v>
      </c>
      <c r="AC308" s="131">
        <f t="shared" si="19"/>
        <v>0</v>
      </c>
    </row>
    <row r="309" spans="2:29" x14ac:dyDescent="0.2">
      <c r="B309" s="114"/>
      <c r="C309" s="114"/>
      <c r="D309" s="113"/>
      <c r="F309" s="110"/>
      <c r="G309" s="109"/>
      <c r="H309" s="109"/>
      <c r="U309" s="131" t="e">
        <f t="array" ref="U309">INDEX($C$20:$C$700,MATCH(0,COUNTIF($U$19:U308,$C$20:$C$700),0))</f>
        <v>#N/A</v>
      </c>
      <c r="V309" s="131">
        <f t="shared" si="16"/>
        <v>0</v>
      </c>
      <c r="W309" s="131" t="e">
        <f t="array" ref="W309">INDEX($B$20:$B$49,MATCH(0,COUNTIF($U$19:U308,$C$20:$C$700),0))</f>
        <v>#N/A</v>
      </c>
      <c r="X309" s="131">
        <f t="shared" si="17"/>
        <v>0</v>
      </c>
      <c r="Z309" s="131" t="e">
        <f t="array" ref="Z309">INDEX($D$20:$D$700,MATCH(0,COUNTIF(Z$19:$Z308,$D$20:$D$700),0))</f>
        <v>#N/A</v>
      </c>
      <c r="AA309" s="131">
        <f t="shared" si="18"/>
        <v>0</v>
      </c>
      <c r="AB309" s="131" t="e">
        <f t="array" ref="AB309">INDEX($B$20:$B$49,MATCH(0,COUNTIF(Z$19:$Z308,$D$20:$D$700),0))</f>
        <v>#N/A</v>
      </c>
      <c r="AC309" s="131">
        <f t="shared" si="19"/>
        <v>0</v>
      </c>
    </row>
    <row r="310" spans="2:29" x14ac:dyDescent="0.2">
      <c r="B310" s="114"/>
      <c r="C310" s="114"/>
      <c r="D310" s="113"/>
      <c r="F310" s="110"/>
      <c r="G310" s="109"/>
      <c r="H310" s="109"/>
      <c r="U310" s="131" t="e">
        <f t="array" ref="U310">INDEX($C$20:$C$700,MATCH(0,COUNTIF($U$19:U309,$C$20:$C$700),0))</f>
        <v>#N/A</v>
      </c>
      <c r="V310" s="131">
        <f t="shared" si="16"/>
        <v>0</v>
      </c>
      <c r="W310" s="131" t="e">
        <f t="array" ref="W310">INDEX($B$20:$B$49,MATCH(0,COUNTIF($U$19:U309,$C$20:$C$700),0))</f>
        <v>#N/A</v>
      </c>
      <c r="X310" s="131">
        <f t="shared" si="17"/>
        <v>0</v>
      </c>
      <c r="Z310" s="131" t="e">
        <f t="array" ref="Z310">INDEX($D$20:$D$700,MATCH(0,COUNTIF(Z$19:$Z309,$D$20:$D$700),0))</f>
        <v>#N/A</v>
      </c>
      <c r="AA310" s="131">
        <f t="shared" si="18"/>
        <v>0</v>
      </c>
      <c r="AB310" s="131" t="e">
        <f t="array" ref="AB310">INDEX($B$20:$B$49,MATCH(0,COUNTIF(Z$19:$Z309,$D$20:$D$700),0))</f>
        <v>#N/A</v>
      </c>
      <c r="AC310" s="131">
        <f t="shared" si="19"/>
        <v>0</v>
      </c>
    </row>
    <row r="311" spans="2:29" x14ac:dyDescent="0.2">
      <c r="B311" s="114"/>
      <c r="C311" s="114"/>
      <c r="D311" s="113"/>
      <c r="F311" s="110"/>
      <c r="G311" s="109"/>
      <c r="H311" s="109"/>
      <c r="U311" s="131" t="e">
        <f t="array" ref="U311">INDEX($C$20:$C$700,MATCH(0,COUNTIF($U$19:U310,$C$20:$C$700),0))</f>
        <v>#N/A</v>
      </c>
      <c r="V311" s="131">
        <f t="shared" si="16"/>
        <v>0</v>
      </c>
      <c r="W311" s="131" t="e">
        <f t="array" ref="W311">INDEX($B$20:$B$49,MATCH(0,COUNTIF($U$19:U310,$C$20:$C$700),0))</f>
        <v>#N/A</v>
      </c>
      <c r="X311" s="131">
        <f t="shared" si="17"/>
        <v>0</v>
      </c>
      <c r="Z311" s="131" t="e">
        <f t="array" ref="Z311">INDEX($D$20:$D$700,MATCH(0,COUNTIF(Z$19:$Z310,$D$20:$D$700),0))</f>
        <v>#N/A</v>
      </c>
      <c r="AA311" s="131">
        <f t="shared" si="18"/>
        <v>0</v>
      </c>
      <c r="AB311" s="131" t="e">
        <f t="array" ref="AB311">INDEX($B$20:$B$49,MATCH(0,COUNTIF(Z$19:$Z310,$D$20:$D$700),0))</f>
        <v>#N/A</v>
      </c>
      <c r="AC311" s="131">
        <f t="shared" si="19"/>
        <v>0</v>
      </c>
    </row>
    <row r="312" spans="2:29" x14ac:dyDescent="0.2">
      <c r="B312" s="114"/>
      <c r="C312" s="114"/>
      <c r="D312" s="113"/>
      <c r="F312" s="110"/>
      <c r="G312" s="109"/>
      <c r="H312" s="109"/>
      <c r="U312" s="131" t="e">
        <f t="array" ref="U312">INDEX($C$20:$C$700,MATCH(0,COUNTIF($U$19:U311,$C$20:$C$700),0))</f>
        <v>#N/A</v>
      </c>
      <c r="V312" s="131">
        <f t="shared" si="16"/>
        <v>0</v>
      </c>
      <c r="W312" s="131" t="e">
        <f t="array" ref="W312">INDEX($B$20:$B$49,MATCH(0,COUNTIF($U$19:U311,$C$20:$C$700),0))</f>
        <v>#N/A</v>
      </c>
      <c r="X312" s="131">
        <f t="shared" si="17"/>
        <v>0</v>
      </c>
      <c r="Z312" s="131" t="e">
        <f t="array" ref="Z312">INDEX($D$20:$D$700,MATCH(0,COUNTIF(Z$19:$Z311,$D$20:$D$700),0))</f>
        <v>#N/A</v>
      </c>
      <c r="AA312" s="131">
        <f t="shared" si="18"/>
        <v>0</v>
      </c>
      <c r="AB312" s="131" t="e">
        <f t="array" ref="AB312">INDEX($B$20:$B$49,MATCH(0,COUNTIF(Z$19:$Z311,$D$20:$D$700),0))</f>
        <v>#N/A</v>
      </c>
      <c r="AC312" s="131">
        <f t="shared" si="19"/>
        <v>0</v>
      </c>
    </row>
    <row r="313" spans="2:29" x14ac:dyDescent="0.2">
      <c r="B313" s="114"/>
      <c r="C313" s="114"/>
      <c r="D313" s="113"/>
      <c r="F313" s="110"/>
      <c r="G313" s="109"/>
      <c r="H313" s="109"/>
      <c r="U313" s="131" t="e">
        <f t="array" ref="U313">INDEX($C$20:$C$700,MATCH(0,COUNTIF($U$19:U312,$C$20:$C$700),0))</f>
        <v>#N/A</v>
      </c>
      <c r="V313" s="131">
        <f t="shared" si="16"/>
        <v>0</v>
      </c>
      <c r="W313" s="131" t="e">
        <f t="array" ref="W313">INDEX($B$20:$B$49,MATCH(0,COUNTIF($U$19:U312,$C$20:$C$700),0))</f>
        <v>#N/A</v>
      </c>
      <c r="X313" s="131">
        <f t="shared" si="17"/>
        <v>0</v>
      </c>
      <c r="Z313" s="131" t="e">
        <f t="array" ref="Z313">INDEX($D$20:$D$700,MATCH(0,COUNTIF(Z$19:$Z312,$D$20:$D$700),0))</f>
        <v>#N/A</v>
      </c>
      <c r="AA313" s="131">
        <f t="shared" si="18"/>
        <v>0</v>
      </c>
      <c r="AB313" s="131" t="e">
        <f t="array" ref="AB313">INDEX($B$20:$B$49,MATCH(0,COUNTIF(Z$19:$Z312,$D$20:$D$700),0))</f>
        <v>#N/A</v>
      </c>
      <c r="AC313" s="131">
        <f t="shared" si="19"/>
        <v>0</v>
      </c>
    </row>
    <row r="314" spans="2:29" x14ac:dyDescent="0.2">
      <c r="B314" s="114"/>
      <c r="C314" s="114"/>
      <c r="D314" s="113"/>
      <c r="F314" s="110"/>
      <c r="G314" s="109"/>
      <c r="H314" s="109"/>
      <c r="U314" s="131" t="e">
        <f t="array" ref="U314">INDEX($C$20:$C$700,MATCH(0,COUNTIF($U$19:U313,$C$20:$C$700),0))</f>
        <v>#N/A</v>
      </c>
      <c r="V314" s="131">
        <f t="shared" si="16"/>
        <v>0</v>
      </c>
      <c r="W314" s="131" t="e">
        <f t="array" ref="W314">INDEX($B$20:$B$49,MATCH(0,COUNTIF($U$19:U313,$C$20:$C$700),0))</f>
        <v>#N/A</v>
      </c>
      <c r="X314" s="131">
        <f t="shared" si="17"/>
        <v>0</v>
      </c>
      <c r="Z314" s="131" t="e">
        <f t="array" ref="Z314">INDEX($D$20:$D$700,MATCH(0,COUNTIF(Z$19:$Z313,$D$20:$D$700),0))</f>
        <v>#N/A</v>
      </c>
      <c r="AA314" s="131">
        <f t="shared" si="18"/>
        <v>0</v>
      </c>
      <c r="AB314" s="131" t="e">
        <f t="array" ref="AB314">INDEX($B$20:$B$49,MATCH(0,COUNTIF(Z$19:$Z313,$D$20:$D$700),0))</f>
        <v>#N/A</v>
      </c>
      <c r="AC314" s="131">
        <f t="shared" si="19"/>
        <v>0</v>
      </c>
    </row>
    <row r="315" spans="2:29" x14ac:dyDescent="0.2">
      <c r="B315" s="114"/>
      <c r="C315" s="114"/>
      <c r="D315" s="113"/>
      <c r="F315" s="110"/>
      <c r="G315" s="109"/>
      <c r="H315" s="109"/>
      <c r="U315" s="131" t="e">
        <f t="array" ref="U315">INDEX($C$20:$C$700,MATCH(0,COUNTIF($U$19:U314,$C$20:$C$700),0))</f>
        <v>#N/A</v>
      </c>
      <c r="V315" s="131">
        <f t="shared" si="16"/>
        <v>0</v>
      </c>
      <c r="W315" s="131" t="e">
        <f t="array" ref="W315">INDEX($B$20:$B$49,MATCH(0,COUNTIF($U$19:U314,$C$20:$C$700),0))</f>
        <v>#N/A</v>
      </c>
      <c r="X315" s="131">
        <f t="shared" si="17"/>
        <v>0</v>
      </c>
      <c r="Z315" s="131" t="e">
        <f t="array" ref="Z315">INDEX($D$20:$D$700,MATCH(0,COUNTIF(Z$19:$Z314,$D$20:$D$700),0))</f>
        <v>#N/A</v>
      </c>
      <c r="AA315" s="131">
        <f t="shared" si="18"/>
        <v>0</v>
      </c>
      <c r="AB315" s="131" t="e">
        <f t="array" ref="AB315">INDEX($B$20:$B$49,MATCH(0,COUNTIF(Z$19:$Z314,$D$20:$D$700),0))</f>
        <v>#N/A</v>
      </c>
      <c r="AC315" s="131">
        <f t="shared" si="19"/>
        <v>0</v>
      </c>
    </row>
    <row r="316" spans="2:29" x14ac:dyDescent="0.2">
      <c r="B316" s="114"/>
      <c r="C316" s="114"/>
      <c r="D316" s="113"/>
      <c r="F316" s="110"/>
      <c r="G316" s="109"/>
      <c r="H316" s="109"/>
      <c r="U316" s="131" t="e">
        <f t="array" ref="U316">INDEX($C$20:$C$700,MATCH(0,COUNTIF($U$19:U315,$C$20:$C$700),0))</f>
        <v>#N/A</v>
      </c>
      <c r="V316" s="131">
        <f t="shared" si="16"/>
        <v>0</v>
      </c>
      <c r="W316" s="131" t="e">
        <f t="array" ref="W316">INDEX($B$20:$B$49,MATCH(0,COUNTIF($U$19:U315,$C$20:$C$700),0))</f>
        <v>#N/A</v>
      </c>
      <c r="X316" s="131">
        <f t="shared" si="17"/>
        <v>0</v>
      </c>
      <c r="Z316" s="131" t="e">
        <f t="array" ref="Z316">INDEX($D$20:$D$700,MATCH(0,COUNTIF(Z$19:$Z315,$D$20:$D$700),0))</f>
        <v>#N/A</v>
      </c>
      <c r="AA316" s="131">
        <f t="shared" si="18"/>
        <v>0</v>
      </c>
      <c r="AB316" s="131" t="e">
        <f t="array" ref="AB316">INDEX($B$20:$B$49,MATCH(0,COUNTIF(Z$19:$Z315,$D$20:$D$700),0))</f>
        <v>#N/A</v>
      </c>
      <c r="AC316" s="131">
        <f t="shared" si="19"/>
        <v>0</v>
      </c>
    </row>
    <row r="317" spans="2:29" x14ac:dyDescent="0.2">
      <c r="B317" s="114"/>
      <c r="C317" s="114"/>
      <c r="D317" s="113"/>
      <c r="F317" s="110"/>
      <c r="G317" s="109"/>
      <c r="H317" s="109"/>
      <c r="U317" s="131" t="e">
        <f t="array" ref="U317">INDEX($C$20:$C$700,MATCH(0,COUNTIF($U$19:U316,$C$20:$C$700),0))</f>
        <v>#N/A</v>
      </c>
      <c r="V317" s="131">
        <f t="shared" si="16"/>
        <v>0</v>
      </c>
      <c r="W317" s="131" t="e">
        <f t="array" ref="W317">INDEX($B$20:$B$49,MATCH(0,COUNTIF($U$19:U316,$C$20:$C$700),0))</f>
        <v>#N/A</v>
      </c>
      <c r="X317" s="131">
        <f t="shared" si="17"/>
        <v>0</v>
      </c>
      <c r="Z317" s="131" t="e">
        <f t="array" ref="Z317">INDEX($D$20:$D$700,MATCH(0,COUNTIF(Z$19:$Z316,$D$20:$D$700),0))</f>
        <v>#N/A</v>
      </c>
      <c r="AA317" s="131">
        <f t="shared" si="18"/>
        <v>0</v>
      </c>
      <c r="AB317" s="131" t="e">
        <f t="array" ref="AB317">INDEX($B$20:$B$49,MATCH(0,COUNTIF(Z$19:$Z316,$D$20:$D$700),0))</f>
        <v>#N/A</v>
      </c>
      <c r="AC317" s="131">
        <f t="shared" si="19"/>
        <v>0</v>
      </c>
    </row>
    <row r="318" spans="2:29" x14ac:dyDescent="0.2">
      <c r="B318" s="114"/>
      <c r="C318" s="114"/>
      <c r="D318" s="113"/>
      <c r="F318" s="110"/>
      <c r="G318" s="109"/>
      <c r="H318" s="109"/>
      <c r="U318" s="131" t="e">
        <f t="array" ref="U318">INDEX($C$20:$C$700,MATCH(0,COUNTIF($U$19:U317,$C$20:$C$700),0))</f>
        <v>#N/A</v>
      </c>
      <c r="V318" s="131">
        <f t="shared" si="16"/>
        <v>0</v>
      </c>
      <c r="W318" s="131" t="e">
        <f t="array" ref="W318">INDEX($B$20:$B$49,MATCH(0,COUNTIF($U$19:U317,$C$20:$C$700),0))</f>
        <v>#N/A</v>
      </c>
      <c r="X318" s="131">
        <f t="shared" si="17"/>
        <v>0</v>
      </c>
      <c r="Z318" s="131" t="e">
        <f t="array" ref="Z318">INDEX($D$20:$D$700,MATCH(0,COUNTIF(Z$19:$Z317,$D$20:$D$700),0))</f>
        <v>#N/A</v>
      </c>
      <c r="AA318" s="131">
        <f t="shared" si="18"/>
        <v>0</v>
      </c>
      <c r="AB318" s="131" t="e">
        <f t="array" ref="AB318">INDEX($B$20:$B$49,MATCH(0,COUNTIF(Z$19:$Z317,$D$20:$D$700),0))</f>
        <v>#N/A</v>
      </c>
      <c r="AC318" s="131">
        <f t="shared" si="19"/>
        <v>0</v>
      </c>
    </row>
    <row r="319" spans="2:29" x14ac:dyDescent="0.2">
      <c r="B319" s="114"/>
      <c r="C319" s="114"/>
      <c r="D319" s="113"/>
      <c r="F319" s="110"/>
      <c r="G319" s="109"/>
      <c r="H319" s="109"/>
      <c r="U319" s="131" t="e">
        <f t="array" ref="U319">INDEX($C$20:$C$700,MATCH(0,COUNTIF($U$19:U318,$C$20:$C$700),0))</f>
        <v>#N/A</v>
      </c>
      <c r="V319" s="131">
        <f t="shared" si="16"/>
        <v>0</v>
      </c>
      <c r="W319" s="131" t="e">
        <f t="array" ref="W319">INDEX($B$20:$B$49,MATCH(0,COUNTIF($U$19:U318,$C$20:$C$700),0))</f>
        <v>#N/A</v>
      </c>
      <c r="X319" s="131">
        <f t="shared" si="17"/>
        <v>0</v>
      </c>
      <c r="Z319" s="131" t="e">
        <f t="array" ref="Z319">INDEX($D$20:$D$700,MATCH(0,COUNTIF(Z$19:$Z318,$D$20:$D$700),0))</f>
        <v>#N/A</v>
      </c>
      <c r="AA319" s="131">
        <f t="shared" si="18"/>
        <v>0</v>
      </c>
      <c r="AB319" s="131" t="e">
        <f t="array" ref="AB319">INDEX($B$20:$B$49,MATCH(0,COUNTIF(Z$19:$Z318,$D$20:$D$700),0))</f>
        <v>#N/A</v>
      </c>
      <c r="AC319" s="131">
        <f t="shared" si="19"/>
        <v>0</v>
      </c>
    </row>
    <row r="320" spans="2:29" x14ac:dyDescent="0.2">
      <c r="B320" s="114"/>
      <c r="C320" s="114"/>
      <c r="D320" s="113"/>
      <c r="F320" s="110"/>
      <c r="G320" s="109"/>
      <c r="H320" s="109"/>
      <c r="U320" s="131" t="e">
        <f t="array" ref="U320">INDEX($C$20:$C$700,MATCH(0,COUNTIF($U$19:U319,$C$20:$C$700),0))</f>
        <v>#N/A</v>
      </c>
      <c r="V320" s="131">
        <f t="shared" si="16"/>
        <v>0</v>
      </c>
      <c r="W320" s="131" t="e">
        <f t="array" ref="W320">INDEX($B$20:$B$49,MATCH(0,COUNTIF($U$19:U319,$C$20:$C$700),0))</f>
        <v>#N/A</v>
      </c>
      <c r="X320" s="131">
        <f t="shared" si="17"/>
        <v>0</v>
      </c>
      <c r="Z320" s="131" t="e">
        <f t="array" ref="Z320">INDEX($D$20:$D$700,MATCH(0,COUNTIF(Z$19:$Z319,$D$20:$D$700),0))</f>
        <v>#N/A</v>
      </c>
      <c r="AA320" s="131">
        <f t="shared" si="18"/>
        <v>0</v>
      </c>
      <c r="AB320" s="131" t="e">
        <f t="array" ref="AB320">INDEX($B$20:$B$49,MATCH(0,COUNTIF(Z$19:$Z319,$D$20:$D$700),0))</f>
        <v>#N/A</v>
      </c>
      <c r="AC320" s="131">
        <f t="shared" si="19"/>
        <v>0</v>
      </c>
    </row>
    <row r="321" spans="2:29" x14ac:dyDescent="0.2">
      <c r="B321" s="114"/>
      <c r="C321" s="114"/>
      <c r="D321" s="113"/>
      <c r="F321" s="110"/>
      <c r="G321" s="109"/>
      <c r="H321" s="109"/>
      <c r="U321" s="131" t="e">
        <f t="array" ref="U321">INDEX($C$20:$C$700,MATCH(0,COUNTIF($U$19:U320,$C$20:$C$700),0))</f>
        <v>#N/A</v>
      </c>
      <c r="V321" s="131">
        <f t="shared" si="16"/>
        <v>0</v>
      </c>
      <c r="W321" s="131" t="e">
        <f t="array" ref="W321">INDEX($B$20:$B$49,MATCH(0,COUNTIF($U$19:U320,$C$20:$C$700),0))</f>
        <v>#N/A</v>
      </c>
      <c r="X321" s="131">
        <f t="shared" si="17"/>
        <v>0</v>
      </c>
      <c r="Z321" s="131" t="e">
        <f t="array" ref="Z321">INDEX($D$20:$D$700,MATCH(0,COUNTIF(Z$19:$Z320,$D$20:$D$700),0))</f>
        <v>#N/A</v>
      </c>
      <c r="AA321" s="131">
        <f t="shared" si="18"/>
        <v>0</v>
      </c>
      <c r="AB321" s="131" t="e">
        <f t="array" ref="AB321">INDEX($B$20:$B$49,MATCH(0,COUNTIF(Z$19:$Z320,$D$20:$D$700),0))</f>
        <v>#N/A</v>
      </c>
      <c r="AC321" s="131">
        <f t="shared" si="19"/>
        <v>0</v>
      </c>
    </row>
    <row r="322" spans="2:29" x14ac:dyDescent="0.2">
      <c r="B322" s="114"/>
      <c r="C322" s="114"/>
      <c r="D322" s="113"/>
      <c r="F322" s="110"/>
      <c r="G322" s="109"/>
      <c r="H322" s="109"/>
      <c r="U322" s="131" t="e">
        <f t="array" ref="U322">INDEX($C$20:$C$700,MATCH(0,COUNTIF($U$19:U321,$C$20:$C$700),0))</f>
        <v>#N/A</v>
      </c>
      <c r="V322" s="131">
        <f t="shared" si="16"/>
        <v>0</v>
      </c>
      <c r="W322" s="131" t="e">
        <f t="array" ref="W322">INDEX($B$20:$B$49,MATCH(0,COUNTIF($U$19:U321,$C$20:$C$700),0))</f>
        <v>#N/A</v>
      </c>
      <c r="X322" s="131">
        <f t="shared" si="17"/>
        <v>0</v>
      </c>
      <c r="Z322" s="131" t="e">
        <f t="array" ref="Z322">INDEX($D$20:$D$700,MATCH(0,COUNTIF(Z$19:$Z321,$D$20:$D$700),0))</f>
        <v>#N/A</v>
      </c>
      <c r="AA322" s="131">
        <f t="shared" si="18"/>
        <v>0</v>
      </c>
      <c r="AB322" s="131" t="e">
        <f t="array" ref="AB322">INDEX($B$20:$B$49,MATCH(0,COUNTIF(Z$19:$Z321,$D$20:$D$700),0))</f>
        <v>#N/A</v>
      </c>
      <c r="AC322" s="131">
        <f t="shared" si="19"/>
        <v>0</v>
      </c>
    </row>
    <row r="323" spans="2:29" x14ac:dyDescent="0.2">
      <c r="B323" s="114"/>
      <c r="C323" s="114"/>
      <c r="D323" s="113"/>
      <c r="F323" s="110"/>
      <c r="G323" s="109"/>
      <c r="H323" s="109"/>
      <c r="U323" s="131" t="e">
        <f t="array" ref="U323">INDEX($C$20:$C$700,MATCH(0,COUNTIF($U$19:U322,$C$20:$C$700),0))</f>
        <v>#N/A</v>
      </c>
      <c r="V323" s="131">
        <f t="shared" si="16"/>
        <v>0</v>
      </c>
      <c r="W323" s="131" t="e">
        <f t="array" ref="W323">INDEX($B$20:$B$49,MATCH(0,COUNTIF($U$19:U322,$C$20:$C$700),0))</f>
        <v>#N/A</v>
      </c>
      <c r="X323" s="131">
        <f t="shared" si="17"/>
        <v>0</v>
      </c>
      <c r="Z323" s="131" t="e">
        <f t="array" ref="Z323">INDEX($D$20:$D$700,MATCH(0,COUNTIF(Z$19:$Z322,$D$20:$D$700),0))</f>
        <v>#N/A</v>
      </c>
      <c r="AA323" s="131">
        <f t="shared" si="18"/>
        <v>0</v>
      </c>
      <c r="AB323" s="131" t="e">
        <f t="array" ref="AB323">INDEX($B$20:$B$49,MATCH(0,COUNTIF(Z$19:$Z322,$D$20:$D$700),0))</f>
        <v>#N/A</v>
      </c>
      <c r="AC323" s="131">
        <f t="shared" si="19"/>
        <v>0</v>
      </c>
    </row>
    <row r="324" spans="2:29" x14ac:dyDescent="0.2">
      <c r="B324" s="114"/>
      <c r="C324" s="114"/>
      <c r="D324" s="113"/>
      <c r="F324" s="110"/>
      <c r="G324" s="109"/>
      <c r="H324" s="109"/>
      <c r="U324" s="131" t="e">
        <f t="array" ref="U324">INDEX($C$20:$C$700,MATCH(0,COUNTIF($U$19:U323,$C$20:$C$700),0))</f>
        <v>#N/A</v>
      </c>
      <c r="V324" s="131">
        <f t="shared" si="16"/>
        <v>0</v>
      </c>
      <c r="W324" s="131" t="e">
        <f t="array" ref="W324">INDEX($B$20:$B$49,MATCH(0,COUNTIF($U$19:U323,$C$20:$C$700),0))</f>
        <v>#N/A</v>
      </c>
      <c r="X324" s="131">
        <f t="shared" si="17"/>
        <v>0</v>
      </c>
      <c r="Z324" s="131" t="e">
        <f t="array" ref="Z324">INDEX($D$20:$D$700,MATCH(0,COUNTIF(Z$19:$Z323,$D$20:$D$700),0))</f>
        <v>#N/A</v>
      </c>
      <c r="AA324" s="131">
        <f t="shared" si="18"/>
        <v>0</v>
      </c>
      <c r="AB324" s="131" t="e">
        <f t="array" ref="AB324">INDEX($B$20:$B$49,MATCH(0,COUNTIF(Z$19:$Z323,$D$20:$D$700),0))</f>
        <v>#N/A</v>
      </c>
      <c r="AC324" s="131">
        <f t="shared" si="19"/>
        <v>0</v>
      </c>
    </row>
    <row r="325" spans="2:29" x14ac:dyDescent="0.2">
      <c r="B325" s="114"/>
      <c r="C325" s="114"/>
      <c r="D325" s="113"/>
      <c r="F325" s="110"/>
      <c r="G325" s="109"/>
      <c r="H325" s="109"/>
      <c r="U325" s="131" t="e">
        <f t="array" ref="U325">INDEX($C$20:$C$700,MATCH(0,COUNTIF($U$19:U324,$C$20:$C$700),0))</f>
        <v>#N/A</v>
      </c>
      <c r="V325" s="131">
        <f t="shared" si="16"/>
        <v>0</v>
      </c>
      <c r="W325" s="131" t="e">
        <f t="array" ref="W325">INDEX($B$20:$B$49,MATCH(0,COUNTIF($U$19:U324,$C$20:$C$700),0))</f>
        <v>#N/A</v>
      </c>
      <c r="X325" s="131">
        <f t="shared" si="17"/>
        <v>0</v>
      </c>
      <c r="Z325" s="131" t="e">
        <f t="array" ref="Z325">INDEX($D$20:$D$700,MATCH(0,COUNTIF(Z$19:$Z324,$D$20:$D$700),0))</f>
        <v>#N/A</v>
      </c>
      <c r="AA325" s="131">
        <f t="shared" si="18"/>
        <v>0</v>
      </c>
      <c r="AB325" s="131" t="e">
        <f t="array" ref="AB325">INDEX($B$20:$B$49,MATCH(0,COUNTIF(Z$19:$Z324,$D$20:$D$700),0))</f>
        <v>#N/A</v>
      </c>
      <c r="AC325" s="131">
        <f t="shared" si="19"/>
        <v>0</v>
      </c>
    </row>
    <row r="326" spans="2:29" x14ac:dyDescent="0.2">
      <c r="B326" s="114"/>
      <c r="C326" s="114"/>
      <c r="D326" s="113"/>
      <c r="F326" s="110"/>
      <c r="G326" s="109"/>
      <c r="H326" s="109"/>
      <c r="U326" s="131" t="e">
        <f t="array" ref="U326">INDEX($C$20:$C$700,MATCH(0,COUNTIF($U$19:U325,$C$20:$C$700),0))</f>
        <v>#N/A</v>
      </c>
      <c r="V326" s="131">
        <f t="shared" si="16"/>
        <v>0</v>
      </c>
      <c r="W326" s="131" t="e">
        <f t="array" ref="W326">INDEX($B$20:$B$49,MATCH(0,COUNTIF($U$19:U325,$C$20:$C$700),0))</f>
        <v>#N/A</v>
      </c>
      <c r="X326" s="131">
        <f t="shared" si="17"/>
        <v>0</v>
      </c>
      <c r="Z326" s="131" t="e">
        <f t="array" ref="Z326">INDEX($D$20:$D$700,MATCH(0,COUNTIF(Z$19:$Z325,$D$20:$D$700),0))</f>
        <v>#N/A</v>
      </c>
      <c r="AA326" s="131">
        <f t="shared" si="18"/>
        <v>0</v>
      </c>
      <c r="AB326" s="131" t="e">
        <f t="array" ref="AB326">INDEX($B$20:$B$49,MATCH(0,COUNTIF(Z$19:$Z325,$D$20:$D$700),0))</f>
        <v>#N/A</v>
      </c>
      <c r="AC326" s="131">
        <f t="shared" si="19"/>
        <v>0</v>
      </c>
    </row>
    <row r="327" spans="2:29" x14ac:dyDescent="0.2">
      <c r="B327" s="114"/>
      <c r="C327" s="114"/>
      <c r="D327" s="113"/>
      <c r="F327" s="110"/>
      <c r="G327" s="109"/>
      <c r="H327" s="109"/>
      <c r="U327" s="131" t="e">
        <f t="array" ref="U327">INDEX($C$20:$C$700,MATCH(0,COUNTIF($U$19:U326,$C$20:$C$700),0))</f>
        <v>#N/A</v>
      </c>
      <c r="V327" s="131">
        <f t="shared" si="16"/>
        <v>0</v>
      </c>
      <c r="W327" s="131" t="e">
        <f t="array" ref="W327">INDEX($B$20:$B$49,MATCH(0,COUNTIF($U$19:U326,$C$20:$C$700),0))</f>
        <v>#N/A</v>
      </c>
      <c r="X327" s="131">
        <f t="shared" si="17"/>
        <v>0</v>
      </c>
      <c r="Z327" s="131" t="e">
        <f t="array" ref="Z327">INDEX($D$20:$D$700,MATCH(0,COUNTIF(Z$19:$Z326,$D$20:$D$700),0))</f>
        <v>#N/A</v>
      </c>
      <c r="AA327" s="131">
        <f t="shared" si="18"/>
        <v>0</v>
      </c>
      <c r="AB327" s="131" t="e">
        <f t="array" ref="AB327">INDEX($B$20:$B$49,MATCH(0,COUNTIF(Z$19:$Z326,$D$20:$D$700),0))</f>
        <v>#N/A</v>
      </c>
      <c r="AC327" s="131">
        <f t="shared" si="19"/>
        <v>0</v>
      </c>
    </row>
    <row r="328" spans="2:29" x14ac:dyDescent="0.2">
      <c r="B328" s="114"/>
      <c r="C328" s="114"/>
      <c r="D328" s="113"/>
      <c r="F328" s="110"/>
      <c r="G328" s="109"/>
      <c r="H328" s="109"/>
      <c r="U328" s="131" t="e">
        <f t="array" ref="U328">INDEX($C$20:$C$700,MATCH(0,COUNTIF($U$19:U327,$C$20:$C$700),0))</f>
        <v>#N/A</v>
      </c>
      <c r="V328" s="131">
        <f t="shared" si="16"/>
        <v>0</v>
      </c>
      <c r="W328" s="131" t="e">
        <f t="array" ref="W328">INDEX($B$20:$B$49,MATCH(0,COUNTIF($U$19:U327,$C$20:$C$700),0))</f>
        <v>#N/A</v>
      </c>
      <c r="X328" s="131">
        <f t="shared" si="17"/>
        <v>0</v>
      </c>
      <c r="Z328" s="131" t="e">
        <f t="array" ref="Z328">INDEX($D$20:$D$700,MATCH(0,COUNTIF(Z$19:$Z327,$D$20:$D$700),0))</f>
        <v>#N/A</v>
      </c>
      <c r="AA328" s="131">
        <f t="shared" si="18"/>
        <v>0</v>
      </c>
      <c r="AB328" s="131" t="e">
        <f t="array" ref="AB328">INDEX($B$20:$B$49,MATCH(0,COUNTIF(Z$19:$Z327,$D$20:$D$700),0))</f>
        <v>#N/A</v>
      </c>
      <c r="AC328" s="131">
        <f t="shared" si="19"/>
        <v>0</v>
      </c>
    </row>
    <row r="329" spans="2:29" x14ac:dyDescent="0.2">
      <c r="B329" s="114"/>
      <c r="C329" s="114"/>
      <c r="D329" s="113"/>
      <c r="F329" s="110"/>
      <c r="G329" s="109"/>
      <c r="H329" s="109"/>
      <c r="U329" s="131" t="e">
        <f t="array" ref="U329">INDEX($C$20:$C$700,MATCH(0,COUNTIF($U$19:U328,$C$20:$C$700),0))</f>
        <v>#N/A</v>
      </c>
      <c r="V329" s="131">
        <f t="shared" si="16"/>
        <v>0</v>
      </c>
      <c r="W329" s="131" t="e">
        <f t="array" ref="W329">INDEX($B$20:$B$49,MATCH(0,COUNTIF($U$19:U328,$C$20:$C$700),0))</f>
        <v>#N/A</v>
      </c>
      <c r="X329" s="131">
        <f t="shared" si="17"/>
        <v>0</v>
      </c>
      <c r="Z329" s="131" t="e">
        <f t="array" ref="Z329">INDEX($D$20:$D$700,MATCH(0,COUNTIF(Z$19:$Z328,$D$20:$D$700),0))</f>
        <v>#N/A</v>
      </c>
      <c r="AA329" s="131">
        <f t="shared" si="18"/>
        <v>0</v>
      </c>
      <c r="AB329" s="131" t="e">
        <f t="array" ref="AB329">INDEX($B$20:$B$49,MATCH(0,COUNTIF(Z$19:$Z328,$D$20:$D$700),0))</f>
        <v>#N/A</v>
      </c>
      <c r="AC329" s="131">
        <f t="shared" si="19"/>
        <v>0</v>
      </c>
    </row>
    <row r="330" spans="2:29" x14ac:dyDescent="0.2">
      <c r="B330" s="114"/>
      <c r="C330" s="114"/>
      <c r="D330" s="113"/>
      <c r="F330" s="110"/>
      <c r="G330" s="109"/>
      <c r="H330" s="109"/>
      <c r="U330" s="131" t="e">
        <f t="array" ref="U330">INDEX($C$20:$C$700,MATCH(0,COUNTIF($U$19:U329,$C$20:$C$700),0))</f>
        <v>#N/A</v>
      </c>
      <c r="V330" s="131">
        <f t="shared" si="16"/>
        <v>0</v>
      </c>
      <c r="W330" s="131" t="e">
        <f t="array" ref="W330">INDEX($B$20:$B$49,MATCH(0,COUNTIF($U$19:U329,$C$20:$C$700),0))</f>
        <v>#N/A</v>
      </c>
      <c r="X330" s="131">
        <f t="shared" si="17"/>
        <v>0</v>
      </c>
      <c r="Z330" s="131" t="e">
        <f t="array" ref="Z330">INDEX($D$20:$D$700,MATCH(0,COUNTIF(Z$19:$Z329,$D$20:$D$700),0))</f>
        <v>#N/A</v>
      </c>
      <c r="AA330" s="131">
        <f t="shared" si="18"/>
        <v>0</v>
      </c>
      <c r="AB330" s="131" t="e">
        <f t="array" ref="AB330">INDEX($B$20:$B$49,MATCH(0,COUNTIF(Z$19:$Z329,$D$20:$D$700),0))</f>
        <v>#N/A</v>
      </c>
      <c r="AC330" s="131">
        <f t="shared" si="19"/>
        <v>0</v>
      </c>
    </row>
    <row r="331" spans="2:29" x14ac:dyDescent="0.2">
      <c r="B331" s="114"/>
      <c r="C331" s="114"/>
      <c r="D331" s="113"/>
      <c r="F331" s="110"/>
      <c r="G331" s="109"/>
      <c r="H331" s="109"/>
      <c r="U331" s="131" t="e">
        <f t="array" ref="U331">INDEX($C$20:$C$700,MATCH(0,COUNTIF($U$19:U330,$C$20:$C$700),0))</f>
        <v>#N/A</v>
      </c>
      <c r="V331" s="131">
        <f t="shared" si="16"/>
        <v>0</v>
      </c>
      <c r="W331" s="131" t="e">
        <f t="array" ref="W331">INDEX($B$20:$B$49,MATCH(0,COUNTIF($U$19:U330,$C$20:$C$700),0))</f>
        <v>#N/A</v>
      </c>
      <c r="X331" s="131">
        <f t="shared" si="17"/>
        <v>0</v>
      </c>
      <c r="Z331" s="131" t="e">
        <f t="array" ref="Z331">INDEX($D$20:$D$700,MATCH(0,COUNTIF(Z$19:$Z330,$D$20:$D$700),0))</f>
        <v>#N/A</v>
      </c>
      <c r="AA331" s="131">
        <f t="shared" si="18"/>
        <v>0</v>
      </c>
      <c r="AB331" s="131" t="e">
        <f t="array" ref="AB331">INDEX($B$20:$B$49,MATCH(0,COUNTIF(Z$19:$Z330,$D$20:$D$700),0))</f>
        <v>#N/A</v>
      </c>
      <c r="AC331" s="131">
        <f t="shared" si="19"/>
        <v>0</v>
      </c>
    </row>
    <row r="332" spans="2:29" x14ac:dyDescent="0.2">
      <c r="B332" s="114"/>
      <c r="C332" s="114"/>
      <c r="D332" s="113"/>
      <c r="F332" s="110"/>
      <c r="G332" s="109"/>
      <c r="H332" s="109"/>
      <c r="U332" s="131" t="e">
        <f t="array" ref="U332">INDEX($C$20:$C$700,MATCH(0,COUNTIF($U$19:U331,$C$20:$C$700),0))</f>
        <v>#N/A</v>
      </c>
      <c r="V332" s="131">
        <f t="shared" si="16"/>
        <v>0</v>
      </c>
      <c r="W332" s="131" t="e">
        <f t="array" ref="W332">INDEX($B$20:$B$49,MATCH(0,COUNTIF($U$19:U331,$C$20:$C$700),0))</f>
        <v>#N/A</v>
      </c>
      <c r="X332" s="131">
        <f t="shared" si="17"/>
        <v>0</v>
      </c>
      <c r="Z332" s="131" t="e">
        <f t="array" ref="Z332">INDEX($D$20:$D$700,MATCH(0,COUNTIF(Z$19:$Z331,$D$20:$D$700),0))</f>
        <v>#N/A</v>
      </c>
      <c r="AA332" s="131">
        <f t="shared" si="18"/>
        <v>0</v>
      </c>
      <c r="AB332" s="131" t="e">
        <f t="array" ref="AB332">INDEX($B$20:$B$49,MATCH(0,COUNTIF(Z$19:$Z331,$D$20:$D$700),0))</f>
        <v>#N/A</v>
      </c>
      <c r="AC332" s="131">
        <f t="shared" si="19"/>
        <v>0</v>
      </c>
    </row>
    <row r="333" spans="2:29" x14ac:dyDescent="0.2">
      <c r="B333" s="114"/>
      <c r="C333" s="114"/>
      <c r="D333" s="113"/>
      <c r="F333" s="110"/>
      <c r="G333" s="109"/>
      <c r="H333" s="109"/>
      <c r="U333" s="131" t="e">
        <f t="array" ref="U333">INDEX($C$20:$C$700,MATCH(0,COUNTIF($U$19:U332,$C$20:$C$700),0))</f>
        <v>#N/A</v>
      </c>
      <c r="V333" s="131">
        <f t="shared" si="16"/>
        <v>0</v>
      </c>
      <c r="W333" s="131" t="e">
        <f t="array" ref="W333">INDEX($B$20:$B$49,MATCH(0,COUNTIF($U$19:U332,$C$20:$C$700),0))</f>
        <v>#N/A</v>
      </c>
      <c r="X333" s="131">
        <f t="shared" si="17"/>
        <v>0</v>
      </c>
      <c r="Z333" s="131" t="e">
        <f t="array" ref="Z333">INDEX($D$20:$D$700,MATCH(0,COUNTIF(Z$19:$Z332,$D$20:$D$700),0))</f>
        <v>#N/A</v>
      </c>
      <c r="AA333" s="131">
        <f t="shared" si="18"/>
        <v>0</v>
      </c>
      <c r="AB333" s="131" t="e">
        <f t="array" ref="AB333">INDEX($B$20:$B$49,MATCH(0,COUNTIF(Z$19:$Z332,$D$20:$D$700),0))</f>
        <v>#N/A</v>
      </c>
      <c r="AC333" s="131">
        <f t="shared" si="19"/>
        <v>0</v>
      </c>
    </row>
    <row r="334" spans="2:29" x14ac:dyDescent="0.2">
      <c r="B334" s="114"/>
      <c r="C334" s="114"/>
      <c r="D334" s="113"/>
      <c r="F334" s="110"/>
      <c r="G334" s="109"/>
      <c r="H334" s="109"/>
      <c r="U334" s="131" t="e">
        <f t="array" ref="U334">INDEX($C$20:$C$700,MATCH(0,COUNTIF($U$19:U333,$C$20:$C$700),0))</f>
        <v>#N/A</v>
      </c>
      <c r="V334" s="131">
        <f t="shared" si="16"/>
        <v>0</v>
      </c>
      <c r="W334" s="131" t="e">
        <f t="array" ref="W334">INDEX($B$20:$B$49,MATCH(0,COUNTIF($U$19:U333,$C$20:$C$700),0))</f>
        <v>#N/A</v>
      </c>
      <c r="X334" s="131">
        <f t="shared" si="17"/>
        <v>0</v>
      </c>
      <c r="Z334" s="131" t="e">
        <f t="array" ref="Z334">INDEX($D$20:$D$700,MATCH(0,COUNTIF(Z$19:$Z333,$D$20:$D$700),0))</f>
        <v>#N/A</v>
      </c>
      <c r="AA334" s="131">
        <f t="shared" si="18"/>
        <v>0</v>
      </c>
      <c r="AB334" s="131" t="e">
        <f t="array" ref="AB334">INDEX($B$20:$B$49,MATCH(0,COUNTIF(Z$19:$Z333,$D$20:$D$700),0))</f>
        <v>#N/A</v>
      </c>
      <c r="AC334" s="131">
        <f t="shared" si="19"/>
        <v>0</v>
      </c>
    </row>
    <row r="335" spans="2:29" x14ac:dyDescent="0.2">
      <c r="B335" s="114"/>
      <c r="C335" s="114"/>
      <c r="D335" s="113"/>
      <c r="F335" s="110"/>
      <c r="G335" s="109"/>
      <c r="H335" s="109"/>
      <c r="U335" s="131" t="e">
        <f t="array" ref="U335">INDEX($C$20:$C$700,MATCH(0,COUNTIF($U$19:U334,$C$20:$C$700),0))</f>
        <v>#N/A</v>
      </c>
      <c r="V335" s="131">
        <f t="shared" si="16"/>
        <v>0</v>
      </c>
      <c r="W335" s="131" t="e">
        <f t="array" ref="W335">INDEX($B$20:$B$49,MATCH(0,COUNTIF($U$19:U334,$C$20:$C$700),0))</f>
        <v>#N/A</v>
      </c>
      <c r="X335" s="131">
        <f t="shared" si="17"/>
        <v>0</v>
      </c>
      <c r="Z335" s="131" t="e">
        <f t="array" ref="Z335">INDEX($D$20:$D$700,MATCH(0,COUNTIF(Z$19:$Z334,$D$20:$D$700),0))</f>
        <v>#N/A</v>
      </c>
      <c r="AA335" s="131">
        <f t="shared" si="18"/>
        <v>0</v>
      </c>
      <c r="AB335" s="131" t="e">
        <f t="array" ref="AB335">INDEX($B$20:$B$49,MATCH(0,COUNTIF(Z$19:$Z334,$D$20:$D$700),0))</f>
        <v>#N/A</v>
      </c>
      <c r="AC335" s="131">
        <f t="shared" si="19"/>
        <v>0</v>
      </c>
    </row>
    <row r="336" spans="2:29" x14ac:dyDescent="0.2">
      <c r="B336" s="114"/>
      <c r="C336" s="114"/>
      <c r="D336" s="113"/>
      <c r="F336" s="110"/>
      <c r="G336" s="109"/>
      <c r="H336" s="109"/>
      <c r="U336" s="131" t="e">
        <f t="array" ref="U336">INDEX($C$20:$C$700,MATCH(0,COUNTIF($U$19:U335,$C$20:$C$700),0))</f>
        <v>#N/A</v>
      </c>
      <c r="V336" s="131">
        <f t="shared" si="16"/>
        <v>0</v>
      </c>
      <c r="W336" s="131" t="e">
        <f t="array" ref="W336">INDEX($B$20:$B$49,MATCH(0,COUNTIF($U$19:U335,$C$20:$C$700),0))</f>
        <v>#N/A</v>
      </c>
      <c r="X336" s="131">
        <f t="shared" si="17"/>
        <v>0</v>
      </c>
      <c r="Z336" s="131" t="e">
        <f t="array" ref="Z336">INDEX($D$20:$D$700,MATCH(0,COUNTIF(Z$19:$Z335,$D$20:$D$700),0))</f>
        <v>#N/A</v>
      </c>
      <c r="AA336" s="131">
        <f t="shared" si="18"/>
        <v>0</v>
      </c>
      <c r="AB336" s="131" t="e">
        <f t="array" ref="AB336">INDEX($B$20:$B$49,MATCH(0,COUNTIF(Z$19:$Z335,$D$20:$D$700),0))</f>
        <v>#N/A</v>
      </c>
      <c r="AC336" s="131">
        <f t="shared" si="19"/>
        <v>0</v>
      </c>
    </row>
    <row r="337" spans="2:29" x14ac:dyDescent="0.2">
      <c r="B337" s="114"/>
      <c r="C337" s="114"/>
      <c r="D337" s="113"/>
      <c r="F337" s="110"/>
      <c r="G337" s="109"/>
      <c r="H337" s="109"/>
      <c r="U337" s="131" t="e">
        <f t="array" ref="U337">INDEX($C$20:$C$700,MATCH(0,COUNTIF($U$19:U336,$C$20:$C$700),0))</f>
        <v>#N/A</v>
      </c>
      <c r="V337" s="131">
        <f t="shared" si="16"/>
        <v>0</v>
      </c>
      <c r="W337" s="131" t="e">
        <f t="array" ref="W337">INDEX($B$20:$B$49,MATCH(0,COUNTIF($U$19:U336,$C$20:$C$700),0))</f>
        <v>#N/A</v>
      </c>
      <c r="X337" s="131">
        <f t="shared" si="17"/>
        <v>0</v>
      </c>
      <c r="Z337" s="131" t="e">
        <f t="array" ref="Z337">INDEX($D$20:$D$700,MATCH(0,COUNTIF(Z$19:$Z336,$D$20:$D$700),0))</f>
        <v>#N/A</v>
      </c>
      <c r="AA337" s="131">
        <f t="shared" si="18"/>
        <v>0</v>
      </c>
      <c r="AB337" s="131" t="e">
        <f t="array" ref="AB337">INDEX($B$20:$B$49,MATCH(0,COUNTIF(Z$19:$Z336,$D$20:$D$700),0))</f>
        <v>#N/A</v>
      </c>
      <c r="AC337" s="131">
        <f t="shared" si="19"/>
        <v>0</v>
      </c>
    </row>
    <row r="338" spans="2:29" x14ac:dyDescent="0.2">
      <c r="B338" s="114"/>
      <c r="C338" s="114"/>
      <c r="D338" s="113"/>
      <c r="F338" s="110"/>
      <c r="G338" s="109"/>
      <c r="H338" s="109"/>
      <c r="U338" s="131" t="e">
        <f t="array" ref="U338">INDEX($C$20:$C$700,MATCH(0,COUNTIF($U$19:U337,$C$20:$C$700),0))</f>
        <v>#N/A</v>
      </c>
      <c r="V338" s="131">
        <f t="shared" si="16"/>
        <v>0</v>
      </c>
      <c r="W338" s="131" t="e">
        <f t="array" ref="W338">INDEX($B$20:$B$49,MATCH(0,COUNTIF($U$19:U337,$C$20:$C$700),0))</f>
        <v>#N/A</v>
      </c>
      <c r="X338" s="131">
        <f t="shared" si="17"/>
        <v>0</v>
      </c>
      <c r="Z338" s="131" t="e">
        <f t="array" ref="Z338">INDEX($D$20:$D$700,MATCH(0,COUNTIF(Z$19:$Z337,$D$20:$D$700),0))</f>
        <v>#N/A</v>
      </c>
      <c r="AA338" s="131">
        <f t="shared" si="18"/>
        <v>0</v>
      </c>
      <c r="AB338" s="131" t="e">
        <f t="array" ref="AB338">INDEX($B$20:$B$49,MATCH(0,COUNTIF(Z$19:$Z337,$D$20:$D$700),0))</f>
        <v>#N/A</v>
      </c>
      <c r="AC338" s="131">
        <f t="shared" si="19"/>
        <v>0</v>
      </c>
    </row>
    <row r="339" spans="2:29" x14ac:dyDescent="0.2">
      <c r="B339" s="114"/>
      <c r="C339" s="114"/>
      <c r="D339" s="113"/>
      <c r="F339" s="110"/>
      <c r="G339" s="109"/>
      <c r="H339" s="109"/>
      <c r="U339" s="131" t="e">
        <f t="array" ref="U339">INDEX($C$20:$C$700,MATCH(0,COUNTIF($U$19:U338,$C$20:$C$700),0))</f>
        <v>#N/A</v>
      </c>
      <c r="V339" s="131">
        <f t="shared" si="16"/>
        <v>0</v>
      </c>
      <c r="W339" s="131" t="e">
        <f t="array" ref="W339">INDEX($B$20:$B$49,MATCH(0,COUNTIF($U$19:U338,$C$20:$C$700),0))</f>
        <v>#N/A</v>
      </c>
      <c r="X339" s="131">
        <f t="shared" si="17"/>
        <v>0</v>
      </c>
      <c r="Z339" s="131" t="e">
        <f t="array" ref="Z339">INDEX($D$20:$D$700,MATCH(0,COUNTIF(Z$19:$Z338,$D$20:$D$700),0))</f>
        <v>#N/A</v>
      </c>
      <c r="AA339" s="131">
        <f t="shared" si="18"/>
        <v>0</v>
      </c>
      <c r="AB339" s="131" t="e">
        <f t="array" ref="AB339">INDEX($B$20:$B$49,MATCH(0,COUNTIF(Z$19:$Z338,$D$20:$D$700),0))</f>
        <v>#N/A</v>
      </c>
      <c r="AC339" s="131">
        <f t="shared" si="19"/>
        <v>0</v>
      </c>
    </row>
    <row r="340" spans="2:29" x14ac:dyDescent="0.2">
      <c r="B340" s="114"/>
      <c r="C340" s="114"/>
      <c r="D340" s="113"/>
      <c r="F340" s="110"/>
      <c r="G340" s="109"/>
      <c r="H340" s="109"/>
      <c r="U340" s="131" t="e">
        <f t="array" ref="U340">INDEX($C$20:$C$700,MATCH(0,COUNTIF($U$19:U339,$C$20:$C$700),0))</f>
        <v>#N/A</v>
      </c>
      <c r="V340" s="131">
        <f t="shared" ref="V340:V403" si="20">COUNTIF($C$20:$C$700,U340)</f>
        <v>0</v>
      </c>
      <c r="W340" s="131" t="e">
        <f t="array" ref="W340">INDEX($B$20:$B$49,MATCH(0,COUNTIF($U$19:U339,$C$20:$C$700),0))</f>
        <v>#N/A</v>
      </c>
      <c r="X340" s="131">
        <f t="shared" ref="X340:X403" si="21">SUMIFS($B$20:$B$700,$C$20:$C$700,U340)</f>
        <v>0</v>
      </c>
      <c r="Z340" s="131" t="e">
        <f t="array" ref="Z340">INDEX($D$20:$D$700,MATCH(0,COUNTIF(Z$19:$Z339,$D$20:$D$700),0))</f>
        <v>#N/A</v>
      </c>
      <c r="AA340" s="131">
        <f t="shared" ref="AA340:AA403" si="22">COUNTIF($D$20:$D$700,Z340)</f>
        <v>0</v>
      </c>
      <c r="AB340" s="131" t="e">
        <f t="array" ref="AB340">INDEX($B$20:$B$49,MATCH(0,COUNTIF(Z$19:$Z339,$D$20:$D$700),0))</f>
        <v>#N/A</v>
      </c>
      <c r="AC340" s="131">
        <f t="shared" ref="AC340:AC403" si="23">SUMIFS($B$20:$B$700,$D$20:$D$700,Z340)</f>
        <v>0</v>
      </c>
    </row>
    <row r="341" spans="2:29" x14ac:dyDescent="0.2">
      <c r="B341" s="114"/>
      <c r="C341" s="114"/>
      <c r="D341" s="113"/>
      <c r="F341" s="110"/>
      <c r="G341" s="109"/>
      <c r="H341" s="109"/>
      <c r="U341" s="131" t="e">
        <f t="array" ref="U341">INDEX($C$20:$C$700,MATCH(0,COUNTIF($U$19:U340,$C$20:$C$700),0))</f>
        <v>#N/A</v>
      </c>
      <c r="V341" s="131">
        <f t="shared" si="20"/>
        <v>0</v>
      </c>
      <c r="W341" s="131" t="e">
        <f t="array" ref="W341">INDEX($B$20:$B$49,MATCH(0,COUNTIF($U$19:U340,$C$20:$C$700),0))</f>
        <v>#N/A</v>
      </c>
      <c r="X341" s="131">
        <f t="shared" si="21"/>
        <v>0</v>
      </c>
      <c r="Z341" s="131" t="e">
        <f t="array" ref="Z341">INDEX($D$20:$D$700,MATCH(0,COUNTIF(Z$19:$Z340,$D$20:$D$700),0))</f>
        <v>#N/A</v>
      </c>
      <c r="AA341" s="131">
        <f t="shared" si="22"/>
        <v>0</v>
      </c>
      <c r="AB341" s="131" t="e">
        <f t="array" ref="AB341">INDEX($B$20:$B$49,MATCH(0,COUNTIF(Z$19:$Z340,$D$20:$D$700),0))</f>
        <v>#N/A</v>
      </c>
      <c r="AC341" s="131">
        <f t="shared" si="23"/>
        <v>0</v>
      </c>
    </row>
    <row r="342" spans="2:29" x14ac:dyDescent="0.2">
      <c r="B342" s="114"/>
      <c r="C342" s="114"/>
      <c r="D342" s="113"/>
      <c r="F342" s="110"/>
      <c r="G342" s="109"/>
      <c r="H342" s="109"/>
      <c r="U342" s="131" t="e">
        <f t="array" ref="U342">INDEX($C$20:$C$700,MATCH(0,COUNTIF($U$19:U341,$C$20:$C$700),0))</f>
        <v>#N/A</v>
      </c>
      <c r="V342" s="131">
        <f t="shared" si="20"/>
        <v>0</v>
      </c>
      <c r="W342" s="131" t="e">
        <f t="array" ref="W342">INDEX($B$20:$B$49,MATCH(0,COUNTIF($U$19:U341,$C$20:$C$700),0))</f>
        <v>#N/A</v>
      </c>
      <c r="X342" s="131">
        <f t="shared" si="21"/>
        <v>0</v>
      </c>
      <c r="Z342" s="131" t="e">
        <f t="array" ref="Z342">INDEX($D$20:$D$700,MATCH(0,COUNTIF(Z$19:$Z341,$D$20:$D$700),0))</f>
        <v>#N/A</v>
      </c>
      <c r="AA342" s="131">
        <f t="shared" si="22"/>
        <v>0</v>
      </c>
      <c r="AB342" s="131" t="e">
        <f t="array" ref="AB342">INDEX($B$20:$B$49,MATCH(0,COUNTIF(Z$19:$Z341,$D$20:$D$700),0))</f>
        <v>#N/A</v>
      </c>
      <c r="AC342" s="131">
        <f t="shared" si="23"/>
        <v>0</v>
      </c>
    </row>
    <row r="343" spans="2:29" x14ac:dyDescent="0.2">
      <c r="B343" s="114"/>
      <c r="C343" s="114"/>
      <c r="D343" s="113"/>
      <c r="F343" s="110"/>
      <c r="G343" s="109"/>
      <c r="H343" s="109"/>
      <c r="U343" s="131" t="e">
        <f t="array" ref="U343">INDEX($C$20:$C$700,MATCH(0,COUNTIF($U$19:U342,$C$20:$C$700),0))</f>
        <v>#N/A</v>
      </c>
      <c r="V343" s="131">
        <f t="shared" si="20"/>
        <v>0</v>
      </c>
      <c r="W343" s="131" t="e">
        <f t="array" ref="W343">INDEX($B$20:$B$49,MATCH(0,COUNTIF($U$19:U342,$C$20:$C$700),0))</f>
        <v>#N/A</v>
      </c>
      <c r="X343" s="131">
        <f t="shared" si="21"/>
        <v>0</v>
      </c>
      <c r="Z343" s="131" t="e">
        <f t="array" ref="Z343">INDEX($D$20:$D$700,MATCH(0,COUNTIF(Z$19:$Z342,$D$20:$D$700),0))</f>
        <v>#N/A</v>
      </c>
      <c r="AA343" s="131">
        <f t="shared" si="22"/>
        <v>0</v>
      </c>
      <c r="AB343" s="131" t="e">
        <f t="array" ref="AB343">INDEX($B$20:$B$49,MATCH(0,COUNTIF(Z$19:$Z342,$D$20:$D$700),0))</f>
        <v>#N/A</v>
      </c>
      <c r="AC343" s="131">
        <f t="shared" si="23"/>
        <v>0</v>
      </c>
    </row>
    <row r="344" spans="2:29" x14ac:dyDescent="0.2">
      <c r="B344" s="114"/>
      <c r="C344" s="114"/>
      <c r="D344" s="113"/>
      <c r="F344" s="110"/>
      <c r="G344" s="109"/>
      <c r="H344" s="109"/>
      <c r="U344" s="131" t="e">
        <f t="array" ref="U344">INDEX($C$20:$C$700,MATCH(0,COUNTIF($U$19:U343,$C$20:$C$700),0))</f>
        <v>#N/A</v>
      </c>
      <c r="V344" s="131">
        <f t="shared" si="20"/>
        <v>0</v>
      </c>
      <c r="W344" s="131" t="e">
        <f t="array" ref="W344">INDEX($B$20:$B$49,MATCH(0,COUNTIF($U$19:U343,$C$20:$C$700),0))</f>
        <v>#N/A</v>
      </c>
      <c r="X344" s="131">
        <f t="shared" si="21"/>
        <v>0</v>
      </c>
      <c r="Z344" s="131" t="e">
        <f t="array" ref="Z344">INDEX($D$20:$D$700,MATCH(0,COUNTIF(Z$19:$Z343,$D$20:$D$700),0))</f>
        <v>#N/A</v>
      </c>
      <c r="AA344" s="131">
        <f t="shared" si="22"/>
        <v>0</v>
      </c>
      <c r="AB344" s="131" t="e">
        <f t="array" ref="AB344">INDEX($B$20:$B$49,MATCH(0,COUNTIF(Z$19:$Z343,$D$20:$D$700),0))</f>
        <v>#N/A</v>
      </c>
      <c r="AC344" s="131">
        <f t="shared" si="23"/>
        <v>0</v>
      </c>
    </row>
    <row r="345" spans="2:29" x14ac:dyDescent="0.2">
      <c r="B345" s="114"/>
      <c r="C345" s="114"/>
      <c r="D345" s="113"/>
      <c r="F345" s="110"/>
      <c r="G345" s="109"/>
      <c r="H345" s="109"/>
      <c r="U345" s="131" t="e">
        <f t="array" ref="U345">INDEX($C$20:$C$700,MATCH(0,COUNTIF($U$19:U344,$C$20:$C$700),0))</f>
        <v>#N/A</v>
      </c>
      <c r="V345" s="131">
        <f t="shared" si="20"/>
        <v>0</v>
      </c>
      <c r="W345" s="131" t="e">
        <f t="array" ref="W345">INDEX($B$20:$B$49,MATCH(0,COUNTIF($U$19:U344,$C$20:$C$700),0))</f>
        <v>#N/A</v>
      </c>
      <c r="X345" s="131">
        <f t="shared" si="21"/>
        <v>0</v>
      </c>
      <c r="Z345" s="131" t="e">
        <f t="array" ref="Z345">INDEX($D$20:$D$700,MATCH(0,COUNTIF(Z$19:$Z344,$D$20:$D$700),0))</f>
        <v>#N/A</v>
      </c>
      <c r="AA345" s="131">
        <f t="shared" si="22"/>
        <v>0</v>
      </c>
      <c r="AB345" s="131" t="e">
        <f t="array" ref="AB345">INDEX($B$20:$B$49,MATCH(0,COUNTIF(Z$19:$Z344,$D$20:$D$700),0))</f>
        <v>#N/A</v>
      </c>
      <c r="AC345" s="131">
        <f t="shared" si="23"/>
        <v>0</v>
      </c>
    </row>
    <row r="346" spans="2:29" x14ac:dyDescent="0.2">
      <c r="B346" s="114"/>
      <c r="C346" s="114"/>
      <c r="D346" s="113"/>
      <c r="F346" s="110"/>
      <c r="G346" s="109"/>
      <c r="H346" s="109"/>
      <c r="U346" s="131" t="e">
        <f t="array" ref="U346">INDEX($C$20:$C$700,MATCH(0,COUNTIF($U$19:U345,$C$20:$C$700),0))</f>
        <v>#N/A</v>
      </c>
      <c r="V346" s="131">
        <f t="shared" si="20"/>
        <v>0</v>
      </c>
      <c r="W346" s="131" t="e">
        <f t="array" ref="W346">INDEX($B$20:$B$49,MATCH(0,COUNTIF($U$19:U345,$C$20:$C$700),0))</f>
        <v>#N/A</v>
      </c>
      <c r="X346" s="131">
        <f t="shared" si="21"/>
        <v>0</v>
      </c>
      <c r="Z346" s="131" t="e">
        <f t="array" ref="Z346">INDEX($D$20:$D$700,MATCH(0,COUNTIF(Z$19:$Z345,$D$20:$D$700),0))</f>
        <v>#N/A</v>
      </c>
      <c r="AA346" s="131">
        <f t="shared" si="22"/>
        <v>0</v>
      </c>
      <c r="AB346" s="131" t="e">
        <f t="array" ref="AB346">INDEX($B$20:$B$49,MATCH(0,COUNTIF(Z$19:$Z345,$D$20:$D$700),0))</f>
        <v>#N/A</v>
      </c>
      <c r="AC346" s="131">
        <f t="shared" si="23"/>
        <v>0</v>
      </c>
    </row>
    <row r="347" spans="2:29" x14ac:dyDescent="0.2">
      <c r="B347" s="114"/>
      <c r="C347" s="114"/>
      <c r="D347" s="113"/>
      <c r="F347" s="110"/>
      <c r="G347" s="109"/>
      <c r="H347" s="109"/>
      <c r="U347" s="131" t="e">
        <f t="array" ref="U347">INDEX($C$20:$C$700,MATCH(0,COUNTIF($U$19:U346,$C$20:$C$700),0))</f>
        <v>#N/A</v>
      </c>
      <c r="V347" s="131">
        <f t="shared" si="20"/>
        <v>0</v>
      </c>
      <c r="W347" s="131" t="e">
        <f t="array" ref="W347">INDEX($B$20:$B$49,MATCH(0,COUNTIF($U$19:U346,$C$20:$C$700),0))</f>
        <v>#N/A</v>
      </c>
      <c r="X347" s="131">
        <f t="shared" si="21"/>
        <v>0</v>
      </c>
      <c r="Z347" s="131" t="e">
        <f t="array" ref="Z347">INDEX($D$20:$D$700,MATCH(0,COUNTIF(Z$19:$Z346,$D$20:$D$700),0))</f>
        <v>#N/A</v>
      </c>
      <c r="AA347" s="131">
        <f t="shared" si="22"/>
        <v>0</v>
      </c>
      <c r="AB347" s="131" t="e">
        <f t="array" ref="AB347">INDEX($B$20:$B$49,MATCH(0,COUNTIF(Z$19:$Z346,$D$20:$D$700),0))</f>
        <v>#N/A</v>
      </c>
      <c r="AC347" s="131">
        <f t="shared" si="23"/>
        <v>0</v>
      </c>
    </row>
    <row r="348" spans="2:29" x14ac:dyDescent="0.2">
      <c r="B348" s="114"/>
      <c r="C348" s="114"/>
      <c r="D348" s="113"/>
      <c r="F348" s="110"/>
      <c r="G348" s="109"/>
      <c r="H348" s="109"/>
      <c r="U348" s="131" t="e">
        <f t="array" ref="U348">INDEX($C$20:$C$700,MATCH(0,COUNTIF($U$19:U347,$C$20:$C$700),0))</f>
        <v>#N/A</v>
      </c>
      <c r="V348" s="131">
        <f t="shared" si="20"/>
        <v>0</v>
      </c>
      <c r="W348" s="131" t="e">
        <f t="array" ref="W348">INDEX($B$20:$B$49,MATCH(0,COUNTIF($U$19:U347,$C$20:$C$700),0))</f>
        <v>#N/A</v>
      </c>
      <c r="X348" s="131">
        <f t="shared" si="21"/>
        <v>0</v>
      </c>
      <c r="Z348" s="131" t="e">
        <f t="array" ref="Z348">INDEX($D$20:$D$700,MATCH(0,COUNTIF(Z$19:$Z347,$D$20:$D$700),0))</f>
        <v>#N/A</v>
      </c>
      <c r="AA348" s="131">
        <f t="shared" si="22"/>
        <v>0</v>
      </c>
      <c r="AB348" s="131" t="e">
        <f t="array" ref="AB348">INDEX($B$20:$B$49,MATCH(0,COUNTIF(Z$19:$Z347,$D$20:$D$700),0))</f>
        <v>#N/A</v>
      </c>
      <c r="AC348" s="131">
        <f t="shared" si="23"/>
        <v>0</v>
      </c>
    </row>
    <row r="349" spans="2:29" x14ac:dyDescent="0.2">
      <c r="B349" s="114"/>
      <c r="C349" s="114"/>
      <c r="D349" s="113"/>
      <c r="F349" s="110"/>
      <c r="G349" s="109"/>
      <c r="H349" s="109"/>
      <c r="U349" s="131" t="e">
        <f t="array" ref="U349">INDEX($C$20:$C$700,MATCH(0,COUNTIF($U$19:U348,$C$20:$C$700),0))</f>
        <v>#N/A</v>
      </c>
      <c r="V349" s="131">
        <f t="shared" si="20"/>
        <v>0</v>
      </c>
      <c r="W349" s="131" t="e">
        <f t="array" ref="W349">INDEX($B$20:$B$49,MATCH(0,COUNTIF($U$19:U348,$C$20:$C$700),0))</f>
        <v>#N/A</v>
      </c>
      <c r="X349" s="131">
        <f t="shared" si="21"/>
        <v>0</v>
      </c>
      <c r="Z349" s="131" t="e">
        <f t="array" ref="Z349">INDEX($D$20:$D$700,MATCH(0,COUNTIF(Z$19:$Z348,$D$20:$D$700),0))</f>
        <v>#N/A</v>
      </c>
      <c r="AA349" s="131">
        <f t="shared" si="22"/>
        <v>0</v>
      </c>
      <c r="AB349" s="131" t="e">
        <f t="array" ref="AB349">INDEX($B$20:$B$49,MATCH(0,COUNTIF(Z$19:$Z348,$D$20:$D$700),0))</f>
        <v>#N/A</v>
      </c>
      <c r="AC349" s="131">
        <f t="shared" si="23"/>
        <v>0</v>
      </c>
    </row>
    <row r="350" spans="2:29" x14ac:dyDescent="0.2">
      <c r="B350" s="114"/>
      <c r="C350" s="114"/>
      <c r="D350" s="113"/>
      <c r="F350" s="110"/>
      <c r="G350" s="109"/>
      <c r="H350" s="109"/>
      <c r="U350" s="131" t="e">
        <f t="array" ref="U350">INDEX($C$20:$C$700,MATCH(0,COUNTIF($U$19:U349,$C$20:$C$700),0))</f>
        <v>#N/A</v>
      </c>
      <c r="V350" s="131">
        <f t="shared" si="20"/>
        <v>0</v>
      </c>
      <c r="W350" s="131" t="e">
        <f t="array" ref="W350">INDEX($B$20:$B$49,MATCH(0,COUNTIF($U$19:U349,$C$20:$C$700),0))</f>
        <v>#N/A</v>
      </c>
      <c r="X350" s="131">
        <f t="shared" si="21"/>
        <v>0</v>
      </c>
      <c r="Z350" s="131" t="e">
        <f t="array" ref="Z350">INDEX($D$20:$D$700,MATCH(0,COUNTIF(Z$19:$Z349,$D$20:$D$700),0))</f>
        <v>#N/A</v>
      </c>
      <c r="AA350" s="131">
        <f t="shared" si="22"/>
        <v>0</v>
      </c>
      <c r="AB350" s="131" t="e">
        <f t="array" ref="AB350">INDEX($B$20:$B$49,MATCH(0,COUNTIF(Z$19:$Z349,$D$20:$D$700),0))</f>
        <v>#N/A</v>
      </c>
      <c r="AC350" s="131">
        <f t="shared" si="23"/>
        <v>0</v>
      </c>
    </row>
    <row r="351" spans="2:29" x14ac:dyDescent="0.2">
      <c r="B351" s="114"/>
      <c r="C351" s="114"/>
      <c r="D351" s="113"/>
      <c r="F351" s="110"/>
      <c r="G351" s="109"/>
      <c r="H351" s="109"/>
      <c r="U351" s="131" t="e">
        <f t="array" ref="U351">INDEX($C$20:$C$700,MATCH(0,COUNTIF($U$19:U350,$C$20:$C$700),0))</f>
        <v>#N/A</v>
      </c>
      <c r="V351" s="131">
        <f t="shared" si="20"/>
        <v>0</v>
      </c>
      <c r="W351" s="131" t="e">
        <f t="array" ref="W351">INDEX($B$20:$B$49,MATCH(0,COUNTIF($U$19:U350,$C$20:$C$700),0))</f>
        <v>#N/A</v>
      </c>
      <c r="X351" s="131">
        <f t="shared" si="21"/>
        <v>0</v>
      </c>
      <c r="Z351" s="131" t="e">
        <f t="array" ref="Z351">INDEX($D$20:$D$700,MATCH(0,COUNTIF(Z$19:$Z350,$D$20:$D$700),0))</f>
        <v>#N/A</v>
      </c>
      <c r="AA351" s="131">
        <f t="shared" si="22"/>
        <v>0</v>
      </c>
      <c r="AB351" s="131" t="e">
        <f t="array" ref="AB351">INDEX($B$20:$B$49,MATCH(0,COUNTIF(Z$19:$Z350,$D$20:$D$700),0))</f>
        <v>#N/A</v>
      </c>
      <c r="AC351" s="131">
        <f t="shared" si="23"/>
        <v>0</v>
      </c>
    </row>
    <row r="352" spans="2:29" x14ac:dyDescent="0.2">
      <c r="B352" s="114"/>
      <c r="C352" s="114"/>
      <c r="D352" s="113"/>
      <c r="F352" s="110"/>
      <c r="G352" s="109"/>
      <c r="H352" s="109"/>
      <c r="U352" s="131" t="e">
        <f t="array" ref="U352">INDEX($C$20:$C$700,MATCH(0,COUNTIF($U$19:U351,$C$20:$C$700),0))</f>
        <v>#N/A</v>
      </c>
      <c r="V352" s="131">
        <f t="shared" si="20"/>
        <v>0</v>
      </c>
      <c r="W352" s="131" t="e">
        <f t="array" ref="W352">INDEX($B$20:$B$49,MATCH(0,COUNTIF($U$19:U351,$C$20:$C$700),0))</f>
        <v>#N/A</v>
      </c>
      <c r="X352" s="131">
        <f t="shared" si="21"/>
        <v>0</v>
      </c>
      <c r="Z352" s="131" t="e">
        <f t="array" ref="Z352">INDEX($D$20:$D$700,MATCH(0,COUNTIF(Z$19:$Z351,$D$20:$D$700),0))</f>
        <v>#N/A</v>
      </c>
      <c r="AA352" s="131">
        <f t="shared" si="22"/>
        <v>0</v>
      </c>
      <c r="AB352" s="131" t="e">
        <f t="array" ref="AB352">INDEX($B$20:$B$49,MATCH(0,COUNTIF(Z$19:$Z351,$D$20:$D$700),0))</f>
        <v>#N/A</v>
      </c>
      <c r="AC352" s="131">
        <f t="shared" si="23"/>
        <v>0</v>
      </c>
    </row>
    <row r="353" spans="2:29" x14ac:dyDescent="0.2">
      <c r="B353" s="114"/>
      <c r="C353" s="114"/>
      <c r="D353" s="113"/>
      <c r="F353" s="110"/>
      <c r="G353" s="109"/>
      <c r="H353" s="109"/>
      <c r="U353" s="131" t="e">
        <f t="array" ref="U353">INDEX($C$20:$C$700,MATCH(0,COUNTIF($U$19:U352,$C$20:$C$700),0))</f>
        <v>#N/A</v>
      </c>
      <c r="V353" s="131">
        <f t="shared" si="20"/>
        <v>0</v>
      </c>
      <c r="W353" s="131" t="e">
        <f t="array" ref="W353">INDEX($B$20:$B$49,MATCH(0,COUNTIF($U$19:U352,$C$20:$C$700),0))</f>
        <v>#N/A</v>
      </c>
      <c r="X353" s="131">
        <f t="shared" si="21"/>
        <v>0</v>
      </c>
      <c r="Z353" s="131" t="e">
        <f t="array" ref="Z353">INDEX($D$20:$D$700,MATCH(0,COUNTIF(Z$19:$Z352,$D$20:$D$700),0))</f>
        <v>#N/A</v>
      </c>
      <c r="AA353" s="131">
        <f t="shared" si="22"/>
        <v>0</v>
      </c>
      <c r="AB353" s="131" t="e">
        <f t="array" ref="AB353">INDEX($B$20:$B$49,MATCH(0,COUNTIF(Z$19:$Z352,$D$20:$D$700),0))</f>
        <v>#N/A</v>
      </c>
      <c r="AC353" s="131">
        <f t="shared" si="23"/>
        <v>0</v>
      </c>
    </row>
    <row r="354" spans="2:29" x14ac:dyDescent="0.2">
      <c r="B354" s="114"/>
      <c r="C354" s="114"/>
      <c r="D354" s="113"/>
      <c r="F354" s="110"/>
      <c r="G354" s="109"/>
      <c r="H354" s="109"/>
      <c r="U354" s="131" t="e">
        <f t="array" ref="U354">INDEX($C$20:$C$700,MATCH(0,COUNTIF($U$19:U353,$C$20:$C$700),0))</f>
        <v>#N/A</v>
      </c>
      <c r="V354" s="131">
        <f t="shared" si="20"/>
        <v>0</v>
      </c>
      <c r="W354" s="131" t="e">
        <f t="array" ref="W354">INDEX($B$20:$B$49,MATCH(0,COUNTIF($U$19:U353,$C$20:$C$700),0))</f>
        <v>#N/A</v>
      </c>
      <c r="X354" s="131">
        <f t="shared" si="21"/>
        <v>0</v>
      </c>
      <c r="Z354" s="131" t="e">
        <f t="array" ref="Z354">INDEX($D$20:$D$700,MATCH(0,COUNTIF(Z$19:$Z353,$D$20:$D$700),0))</f>
        <v>#N/A</v>
      </c>
      <c r="AA354" s="131">
        <f t="shared" si="22"/>
        <v>0</v>
      </c>
      <c r="AB354" s="131" t="e">
        <f t="array" ref="AB354">INDEX($B$20:$B$49,MATCH(0,COUNTIF(Z$19:$Z353,$D$20:$D$700),0))</f>
        <v>#N/A</v>
      </c>
      <c r="AC354" s="131">
        <f t="shared" si="23"/>
        <v>0</v>
      </c>
    </row>
    <row r="355" spans="2:29" x14ac:dyDescent="0.2">
      <c r="B355" s="114"/>
      <c r="C355" s="114"/>
      <c r="D355" s="113"/>
      <c r="F355" s="110"/>
      <c r="G355" s="109"/>
      <c r="H355" s="109"/>
      <c r="U355" s="131" t="e">
        <f t="array" ref="U355">INDEX($C$20:$C$700,MATCH(0,COUNTIF($U$19:U354,$C$20:$C$700),0))</f>
        <v>#N/A</v>
      </c>
      <c r="V355" s="131">
        <f t="shared" si="20"/>
        <v>0</v>
      </c>
      <c r="W355" s="131" t="e">
        <f t="array" ref="W355">INDEX($B$20:$B$49,MATCH(0,COUNTIF($U$19:U354,$C$20:$C$700),0))</f>
        <v>#N/A</v>
      </c>
      <c r="X355" s="131">
        <f t="shared" si="21"/>
        <v>0</v>
      </c>
      <c r="Z355" s="131" t="e">
        <f t="array" ref="Z355">INDEX($D$20:$D$700,MATCH(0,COUNTIF(Z$19:$Z354,$D$20:$D$700),0))</f>
        <v>#N/A</v>
      </c>
      <c r="AA355" s="131">
        <f t="shared" si="22"/>
        <v>0</v>
      </c>
      <c r="AB355" s="131" t="e">
        <f t="array" ref="AB355">INDEX($B$20:$B$49,MATCH(0,COUNTIF(Z$19:$Z354,$D$20:$D$700),0))</f>
        <v>#N/A</v>
      </c>
      <c r="AC355" s="131">
        <f t="shared" si="23"/>
        <v>0</v>
      </c>
    </row>
    <row r="356" spans="2:29" x14ac:dyDescent="0.2">
      <c r="B356" s="114"/>
      <c r="C356" s="114"/>
      <c r="D356" s="113"/>
      <c r="F356" s="110"/>
      <c r="G356" s="109"/>
      <c r="H356" s="109"/>
      <c r="U356" s="131" t="e">
        <f t="array" ref="U356">INDEX($C$20:$C$700,MATCH(0,COUNTIF($U$19:U355,$C$20:$C$700),0))</f>
        <v>#N/A</v>
      </c>
      <c r="V356" s="131">
        <f t="shared" si="20"/>
        <v>0</v>
      </c>
      <c r="W356" s="131" t="e">
        <f t="array" ref="W356">INDEX($B$20:$B$49,MATCH(0,COUNTIF($U$19:U355,$C$20:$C$700),0))</f>
        <v>#N/A</v>
      </c>
      <c r="X356" s="131">
        <f t="shared" si="21"/>
        <v>0</v>
      </c>
      <c r="Z356" s="131" t="e">
        <f t="array" ref="Z356">INDEX($D$20:$D$700,MATCH(0,COUNTIF(Z$19:$Z355,$D$20:$D$700),0))</f>
        <v>#N/A</v>
      </c>
      <c r="AA356" s="131">
        <f t="shared" si="22"/>
        <v>0</v>
      </c>
      <c r="AB356" s="131" t="e">
        <f t="array" ref="AB356">INDEX($B$20:$B$49,MATCH(0,COUNTIF(Z$19:$Z355,$D$20:$D$700),0))</f>
        <v>#N/A</v>
      </c>
      <c r="AC356" s="131">
        <f t="shared" si="23"/>
        <v>0</v>
      </c>
    </row>
    <row r="357" spans="2:29" x14ac:dyDescent="0.2">
      <c r="B357" s="114"/>
      <c r="C357" s="114"/>
      <c r="D357" s="113"/>
      <c r="F357" s="110"/>
      <c r="G357" s="109"/>
      <c r="H357" s="109"/>
      <c r="U357" s="131" t="e">
        <f t="array" ref="U357">INDEX($C$20:$C$700,MATCH(0,COUNTIF($U$19:U356,$C$20:$C$700),0))</f>
        <v>#N/A</v>
      </c>
      <c r="V357" s="131">
        <f t="shared" si="20"/>
        <v>0</v>
      </c>
      <c r="W357" s="131" t="e">
        <f t="array" ref="W357">INDEX($B$20:$B$49,MATCH(0,COUNTIF($U$19:U356,$C$20:$C$700),0))</f>
        <v>#N/A</v>
      </c>
      <c r="X357" s="131">
        <f t="shared" si="21"/>
        <v>0</v>
      </c>
      <c r="Z357" s="131" t="e">
        <f t="array" ref="Z357">INDEX($D$20:$D$700,MATCH(0,COUNTIF(Z$19:$Z356,$D$20:$D$700),0))</f>
        <v>#N/A</v>
      </c>
      <c r="AA357" s="131">
        <f t="shared" si="22"/>
        <v>0</v>
      </c>
      <c r="AB357" s="131" t="e">
        <f t="array" ref="AB357">INDEX($B$20:$B$49,MATCH(0,COUNTIF(Z$19:$Z356,$D$20:$D$700),0))</f>
        <v>#N/A</v>
      </c>
      <c r="AC357" s="131">
        <f t="shared" si="23"/>
        <v>0</v>
      </c>
    </row>
    <row r="358" spans="2:29" x14ac:dyDescent="0.2">
      <c r="B358" s="114"/>
      <c r="C358" s="114"/>
      <c r="D358" s="113"/>
      <c r="F358" s="110"/>
      <c r="G358" s="109"/>
      <c r="H358" s="109"/>
      <c r="U358" s="131" t="e">
        <f t="array" ref="U358">INDEX($C$20:$C$700,MATCH(0,COUNTIF($U$19:U357,$C$20:$C$700),0))</f>
        <v>#N/A</v>
      </c>
      <c r="V358" s="131">
        <f t="shared" si="20"/>
        <v>0</v>
      </c>
      <c r="W358" s="131" t="e">
        <f t="array" ref="W358">INDEX($B$20:$B$49,MATCH(0,COUNTIF($U$19:U357,$C$20:$C$700),0))</f>
        <v>#N/A</v>
      </c>
      <c r="X358" s="131">
        <f t="shared" si="21"/>
        <v>0</v>
      </c>
      <c r="Z358" s="131" t="e">
        <f t="array" ref="Z358">INDEX($D$20:$D$700,MATCH(0,COUNTIF(Z$19:$Z357,$D$20:$D$700),0))</f>
        <v>#N/A</v>
      </c>
      <c r="AA358" s="131">
        <f t="shared" si="22"/>
        <v>0</v>
      </c>
      <c r="AB358" s="131" t="e">
        <f t="array" ref="AB358">INDEX($B$20:$B$49,MATCH(0,COUNTIF(Z$19:$Z357,$D$20:$D$700),0))</f>
        <v>#N/A</v>
      </c>
      <c r="AC358" s="131">
        <f t="shared" si="23"/>
        <v>0</v>
      </c>
    </row>
    <row r="359" spans="2:29" x14ac:dyDescent="0.2">
      <c r="B359" s="114"/>
      <c r="C359" s="114"/>
      <c r="D359" s="113"/>
      <c r="F359" s="110"/>
      <c r="G359" s="109"/>
      <c r="H359" s="109"/>
      <c r="U359" s="131" t="e">
        <f t="array" ref="U359">INDEX($C$20:$C$700,MATCH(0,COUNTIF($U$19:U358,$C$20:$C$700),0))</f>
        <v>#N/A</v>
      </c>
      <c r="V359" s="131">
        <f t="shared" si="20"/>
        <v>0</v>
      </c>
      <c r="W359" s="131" t="e">
        <f t="array" ref="W359">INDEX($B$20:$B$49,MATCH(0,COUNTIF($U$19:U358,$C$20:$C$700),0))</f>
        <v>#N/A</v>
      </c>
      <c r="X359" s="131">
        <f t="shared" si="21"/>
        <v>0</v>
      </c>
      <c r="Z359" s="131" t="e">
        <f t="array" ref="Z359">INDEX($D$20:$D$700,MATCH(0,COUNTIF(Z$19:$Z358,$D$20:$D$700),0))</f>
        <v>#N/A</v>
      </c>
      <c r="AA359" s="131">
        <f t="shared" si="22"/>
        <v>0</v>
      </c>
      <c r="AB359" s="131" t="e">
        <f t="array" ref="AB359">INDEX($B$20:$B$49,MATCH(0,COUNTIF(Z$19:$Z358,$D$20:$D$700),0))</f>
        <v>#N/A</v>
      </c>
      <c r="AC359" s="131">
        <f t="shared" si="23"/>
        <v>0</v>
      </c>
    </row>
    <row r="360" spans="2:29" x14ac:dyDescent="0.2">
      <c r="B360" s="114"/>
      <c r="C360" s="114"/>
      <c r="D360" s="113"/>
      <c r="F360" s="110"/>
      <c r="G360" s="109"/>
      <c r="H360" s="109"/>
      <c r="U360" s="131" t="e">
        <f t="array" ref="U360">INDEX($C$20:$C$700,MATCH(0,COUNTIF($U$19:U359,$C$20:$C$700),0))</f>
        <v>#N/A</v>
      </c>
      <c r="V360" s="131">
        <f t="shared" si="20"/>
        <v>0</v>
      </c>
      <c r="W360" s="131" t="e">
        <f t="array" ref="W360">INDEX($B$20:$B$49,MATCH(0,COUNTIF($U$19:U359,$C$20:$C$700),0))</f>
        <v>#N/A</v>
      </c>
      <c r="X360" s="131">
        <f t="shared" si="21"/>
        <v>0</v>
      </c>
      <c r="Z360" s="131" t="e">
        <f t="array" ref="Z360">INDEX($D$20:$D$700,MATCH(0,COUNTIF(Z$19:$Z359,$D$20:$D$700),0))</f>
        <v>#N/A</v>
      </c>
      <c r="AA360" s="131">
        <f t="shared" si="22"/>
        <v>0</v>
      </c>
      <c r="AB360" s="131" t="e">
        <f t="array" ref="AB360">INDEX($B$20:$B$49,MATCH(0,COUNTIF(Z$19:$Z359,$D$20:$D$700),0))</f>
        <v>#N/A</v>
      </c>
      <c r="AC360" s="131">
        <f t="shared" si="23"/>
        <v>0</v>
      </c>
    </row>
    <row r="361" spans="2:29" x14ac:dyDescent="0.2">
      <c r="B361" s="114"/>
      <c r="C361" s="114"/>
      <c r="D361" s="113"/>
      <c r="F361" s="110"/>
      <c r="G361" s="109"/>
      <c r="H361" s="109"/>
      <c r="U361" s="131" t="e">
        <f t="array" ref="U361">INDEX($C$20:$C$700,MATCH(0,COUNTIF($U$19:U360,$C$20:$C$700),0))</f>
        <v>#N/A</v>
      </c>
      <c r="V361" s="131">
        <f t="shared" si="20"/>
        <v>0</v>
      </c>
      <c r="W361" s="131" t="e">
        <f t="array" ref="W361">INDEX($B$20:$B$49,MATCH(0,COUNTIF($U$19:U360,$C$20:$C$700),0))</f>
        <v>#N/A</v>
      </c>
      <c r="X361" s="131">
        <f t="shared" si="21"/>
        <v>0</v>
      </c>
      <c r="Z361" s="131" t="e">
        <f t="array" ref="Z361">INDEX($D$20:$D$700,MATCH(0,COUNTIF(Z$19:$Z360,$D$20:$D$700),0))</f>
        <v>#N/A</v>
      </c>
      <c r="AA361" s="131">
        <f t="shared" si="22"/>
        <v>0</v>
      </c>
      <c r="AB361" s="131" t="e">
        <f t="array" ref="AB361">INDEX($B$20:$B$49,MATCH(0,COUNTIF(Z$19:$Z360,$D$20:$D$700),0))</f>
        <v>#N/A</v>
      </c>
      <c r="AC361" s="131">
        <f t="shared" si="23"/>
        <v>0</v>
      </c>
    </row>
    <row r="362" spans="2:29" x14ac:dyDescent="0.2">
      <c r="B362" s="114"/>
      <c r="C362" s="114"/>
      <c r="D362" s="113"/>
      <c r="F362" s="110"/>
      <c r="G362" s="109"/>
      <c r="H362" s="109"/>
      <c r="U362" s="131" t="e">
        <f t="array" ref="U362">INDEX($C$20:$C$700,MATCH(0,COUNTIF($U$19:U361,$C$20:$C$700),0))</f>
        <v>#N/A</v>
      </c>
      <c r="V362" s="131">
        <f t="shared" si="20"/>
        <v>0</v>
      </c>
      <c r="W362" s="131" t="e">
        <f t="array" ref="W362">INDEX($B$20:$B$49,MATCH(0,COUNTIF($U$19:U361,$C$20:$C$700),0))</f>
        <v>#N/A</v>
      </c>
      <c r="X362" s="131">
        <f t="shared" si="21"/>
        <v>0</v>
      </c>
      <c r="Z362" s="131" t="e">
        <f t="array" ref="Z362">INDEX($D$20:$D$700,MATCH(0,COUNTIF(Z$19:$Z361,$D$20:$D$700),0))</f>
        <v>#N/A</v>
      </c>
      <c r="AA362" s="131">
        <f t="shared" si="22"/>
        <v>0</v>
      </c>
      <c r="AB362" s="131" t="e">
        <f t="array" ref="AB362">INDEX($B$20:$B$49,MATCH(0,COUNTIF(Z$19:$Z361,$D$20:$D$700),0))</f>
        <v>#N/A</v>
      </c>
      <c r="AC362" s="131">
        <f t="shared" si="23"/>
        <v>0</v>
      </c>
    </row>
    <row r="363" spans="2:29" x14ac:dyDescent="0.2">
      <c r="B363" s="114"/>
      <c r="C363" s="114"/>
      <c r="D363" s="113"/>
      <c r="F363" s="110"/>
      <c r="G363" s="109"/>
      <c r="H363" s="109"/>
      <c r="U363" s="131" t="e">
        <f t="array" ref="U363">INDEX($C$20:$C$700,MATCH(0,COUNTIF($U$19:U362,$C$20:$C$700),0))</f>
        <v>#N/A</v>
      </c>
      <c r="V363" s="131">
        <f t="shared" si="20"/>
        <v>0</v>
      </c>
      <c r="W363" s="131" t="e">
        <f t="array" ref="W363">INDEX($B$20:$B$49,MATCH(0,COUNTIF($U$19:U362,$C$20:$C$700),0))</f>
        <v>#N/A</v>
      </c>
      <c r="X363" s="131">
        <f t="shared" si="21"/>
        <v>0</v>
      </c>
      <c r="Z363" s="131" t="e">
        <f t="array" ref="Z363">INDEX($D$20:$D$700,MATCH(0,COUNTIF(Z$19:$Z362,$D$20:$D$700),0))</f>
        <v>#N/A</v>
      </c>
      <c r="AA363" s="131">
        <f t="shared" si="22"/>
        <v>0</v>
      </c>
      <c r="AB363" s="131" t="e">
        <f t="array" ref="AB363">INDEX($B$20:$B$49,MATCH(0,COUNTIF(Z$19:$Z362,$D$20:$D$700),0))</f>
        <v>#N/A</v>
      </c>
      <c r="AC363" s="131">
        <f t="shared" si="23"/>
        <v>0</v>
      </c>
    </row>
    <row r="364" spans="2:29" x14ac:dyDescent="0.2">
      <c r="B364" s="114"/>
      <c r="C364" s="114"/>
      <c r="D364" s="113"/>
      <c r="F364" s="110"/>
      <c r="G364" s="109"/>
      <c r="H364" s="109"/>
      <c r="U364" s="131" t="e">
        <f t="array" ref="U364">INDEX($C$20:$C$700,MATCH(0,COUNTIF($U$19:U363,$C$20:$C$700),0))</f>
        <v>#N/A</v>
      </c>
      <c r="V364" s="131">
        <f t="shared" si="20"/>
        <v>0</v>
      </c>
      <c r="W364" s="131" t="e">
        <f t="array" ref="W364">INDEX($B$20:$B$49,MATCH(0,COUNTIF($U$19:U363,$C$20:$C$700),0))</f>
        <v>#N/A</v>
      </c>
      <c r="X364" s="131">
        <f t="shared" si="21"/>
        <v>0</v>
      </c>
      <c r="Z364" s="131" t="e">
        <f t="array" ref="Z364">INDEX($D$20:$D$700,MATCH(0,COUNTIF(Z$19:$Z363,$D$20:$D$700),0))</f>
        <v>#N/A</v>
      </c>
      <c r="AA364" s="131">
        <f t="shared" si="22"/>
        <v>0</v>
      </c>
      <c r="AB364" s="131" t="e">
        <f t="array" ref="AB364">INDEX($B$20:$B$49,MATCH(0,COUNTIF(Z$19:$Z363,$D$20:$D$700),0))</f>
        <v>#N/A</v>
      </c>
      <c r="AC364" s="131">
        <f t="shared" si="23"/>
        <v>0</v>
      </c>
    </row>
    <row r="365" spans="2:29" x14ac:dyDescent="0.2">
      <c r="B365" s="114"/>
      <c r="C365" s="114"/>
      <c r="D365" s="113"/>
      <c r="F365" s="110"/>
      <c r="G365" s="109"/>
      <c r="H365" s="109"/>
      <c r="U365" s="131" t="e">
        <f t="array" ref="U365">INDEX($C$20:$C$700,MATCH(0,COUNTIF($U$19:U364,$C$20:$C$700),0))</f>
        <v>#N/A</v>
      </c>
      <c r="V365" s="131">
        <f t="shared" si="20"/>
        <v>0</v>
      </c>
      <c r="W365" s="131" t="e">
        <f t="array" ref="W365">INDEX($B$20:$B$49,MATCH(0,COUNTIF($U$19:U364,$C$20:$C$700),0))</f>
        <v>#N/A</v>
      </c>
      <c r="X365" s="131">
        <f t="shared" si="21"/>
        <v>0</v>
      </c>
      <c r="Z365" s="131" t="e">
        <f t="array" ref="Z365">INDEX($D$20:$D$700,MATCH(0,COUNTIF(Z$19:$Z364,$D$20:$D$700),0))</f>
        <v>#N/A</v>
      </c>
      <c r="AA365" s="131">
        <f t="shared" si="22"/>
        <v>0</v>
      </c>
      <c r="AB365" s="131" t="e">
        <f t="array" ref="AB365">INDEX($B$20:$B$49,MATCH(0,COUNTIF(Z$19:$Z364,$D$20:$D$700),0))</f>
        <v>#N/A</v>
      </c>
      <c r="AC365" s="131">
        <f t="shared" si="23"/>
        <v>0</v>
      </c>
    </row>
    <row r="366" spans="2:29" x14ac:dyDescent="0.2">
      <c r="B366" s="114"/>
      <c r="C366" s="114"/>
      <c r="D366" s="113"/>
      <c r="F366" s="110"/>
      <c r="G366" s="109"/>
      <c r="H366" s="109"/>
      <c r="U366" s="131" t="e">
        <f t="array" ref="U366">INDEX($C$20:$C$700,MATCH(0,COUNTIF($U$19:U365,$C$20:$C$700),0))</f>
        <v>#N/A</v>
      </c>
      <c r="V366" s="131">
        <f t="shared" si="20"/>
        <v>0</v>
      </c>
      <c r="W366" s="131" t="e">
        <f t="array" ref="W366">INDEX($B$20:$B$49,MATCH(0,COUNTIF($U$19:U365,$C$20:$C$700),0))</f>
        <v>#N/A</v>
      </c>
      <c r="X366" s="131">
        <f t="shared" si="21"/>
        <v>0</v>
      </c>
      <c r="Z366" s="131" t="e">
        <f t="array" ref="Z366">INDEX($D$20:$D$700,MATCH(0,COUNTIF(Z$19:$Z365,$D$20:$D$700),0))</f>
        <v>#N/A</v>
      </c>
      <c r="AA366" s="131">
        <f t="shared" si="22"/>
        <v>0</v>
      </c>
      <c r="AB366" s="131" t="e">
        <f t="array" ref="AB366">INDEX($B$20:$B$49,MATCH(0,COUNTIF(Z$19:$Z365,$D$20:$D$700),0))</f>
        <v>#N/A</v>
      </c>
      <c r="AC366" s="131">
        <f t="shared" si="23"/>
        <v>0</v>
      </c>
    </row>
    <row r="367" spans="2:29" x14ac:dyDescent="0.2">
      <c r="B367" s="114"/>
      <c r="C367" s="114"/>
      <c r="D367" s="113"/>
      <c r="F367" s="110"/>
      <c r="G367" s="109"/>
      <c r="H367" s="109"/>
      <c r="U367" s="131" t="e">
        <f t="array" ref="U367">INDEX($C$20:$C$700,MATCH(0,COUNTIF($U$19:U366,$C$20:$C$700),0))</f>
        <v>#N/A</v>
      </c>
      <c r="V367" s="131">
        <f t="shared" si="20"/>
        <v>0</v>
      </c>
      <c r="W367" s="131" t="e">
        <f t="array" ref="W367">INDEX($B$20:$B$49,MATCH(0,COUNTIF($U$19:U366,$C$20:$C$700),0))</f>
        <v>#N/A</v>
      </c>
      <c r="X367" s="131">
        <f t="shared" si="21"/>
        <v>0</v>
      </c>
      <c r="Z367" s="131" t="e">
        <f t="array" ref="Z367">INDEX($D$20:$D$700,MATCH(0,COUNTIF(Z$19:$Z366,$D$20:$D$700),0))</f>
        <v>#N/A</v>
      </c>
      <c r="AA367" s="131">
        <f t="shared" si="22"/>
        <v>0</v>
      </c>
      <c r="AB367" s="131" t="e">
        <f t="array" ref="AB367">INDEX($B$20:$B$49,MATCH(0,COUNTIF(Z$19:$Z366,$D$20:$D$700),0))</f>
        <v>#N/A</v>
      </c>
      <c r="AC367" s="131">
        <f t="shared" si="23"/>
        <v>0</v>
      </c>
    </row>
    <row r="368" spans="2:29" x14ac:dyDescent="0.2">
      <c r="B368" s="114"/>
      <c r="C368" s="114"/>
      <c r="D368" s="113"/>
      <c r="F368" s="110"/>
      <c r="G368" s="109"/>
      <c r="H368" s="109"/>
      <c r="U368" s="131" t="e">
        <f t="array" ref="U368">INDEX($C$20:$C$700,MATCH(0,COUNTIF($U$19:U367,$C$20:$C$700),0))</f>
        <v>#N/A</v>
      </c>
      <c r="V368" s="131">
        <f t="shared" si="20"/>
        <v>0</v>
      </c>
      <c r="W368" s="131" t="e">
        <f t="array" ref="W368">INDEX($B$20:$B$49,MATCH(0,COUNTIF($U$19:U367,$C$20:$C$700),0))</f>
        <v>#N/A</v>
      </c>
      <c r="X368" s="131">
        <f t="shared" si="21"/>
        <v>0</v>
      </c>
      <c r="Z368" s="131" t="e">
        <f t="array" ref="Z368">INDEX($D$20:$D$700,MATCH(0,COUNTIF(Z$19:$Z367,$D$20:$D$700),0))</f>
        <v>#N/A</v>
      </c>
      <c r="AA368" s="131">
        <f t="shared" si="22"/>
        <v>0</v>
      </c>
      <c r="AB368" s="131" t="e">
        <f t="array" ref="AB368">INDEX($B$20:$B$49,MATCH(0,COUNTIF(Z$19:$Z367,$D$20:$D$700),0))</f>
        <v>#N/A</v>
      </c>
      <c r="AC368" s="131">
        <f t="shared" si="23"/>
        <v>0</v>
      </c>
    </row>
    <row r="369" spans="2:29" x14ac:dyDescent="0.2">
      <c r="B369" s="114"/>
      <c r="C369" s="114"/>
      <c r="D369" s="113"/>
      <c r="F369" s="110"/>
      <c r="G369" s="109"/>
      <c r="H369" s="109"/>
      <c r="U369" s="131" t="e">
        <f t="array" ref="U369">INDEX($C$20:$C$700,MATCH(0,COUNTIF($U$19:U368,$C$20:$C$700),0))</f>
        <v>#N/A</v>
      </c>
      <c r="V369" s="131">
        <f t="shared" si="20"/>
        <v>0</v>
      </c>
      <c r="W369" s="131" t="e">
        <f t="array" ref="W369">INDEX($B$20:$B$49,MATCH(0,COUNTIF($U$19:U368,$C$20:$C$700),0))</f>
        <v>#N/A</v>
      </c>
      <c r="X369" s="131">
        <f t="shared" si="21"/>
        <v>0</v>
      </c>
      <c r="Z369" s="131" t="e">
        <f t="array" ref="Z369">INDEX($D$20:$D$700,MATCH(0,COUNTIF(Z$19:$Z368,$D$20:$D$700),0))</f>
        <v>#N/A</v>
      </c>
      <c r="AA369" s="131">
        <f t="shared" si="22"/>
        <v>0</v>
      </c>
      <c r="AB369" s="131" t="e">
        <f t="array" ref="AB369">INDEX($B$20:$B$49,MATCH(0,COUNTIF(Z$19:$Z368,$D$20:$D$700),0))</f>
        <v>#N/A</v>
      </c>
      <c r="AC369" s="131">
        <f t="shared" si="23"/>
        <v>0</v>
      </c>
    </row>
    <row r="370" spans="2:29" x14ac:dyDescent="0.2">
      <c r="B370" s="114"/>
      <c r="C370" s="114"/>
      <c r="D370" s="113"/>
      <c r="F370" s="110"/>
      <c r="G370" s="109"/>
      <c r="H370" s="109"/>
      <c r="U370" s="131" t="e">
        <f t="array" ref="U370">INDEX($C$20:$C$700,MATCH(0,COUNTIF($U$19:U369,$C$20:$C$700),0))</f>
        <v>#N/A</v>
      </c>
      <c r="V370" s="131">
        <f t="shared" si="20"/>
        <v>0</v>
      </c>
      <c r="W370" s="131" t="e">
        <f t="array" ref="W370">INDEX($B$20:$B$49,MATCH(0,COUNTIF($U$19:U369,$C$20:$C$700),0))</f>
        <v>#N/A</v>
      </c>
      <c r="X370" s="131">
        <f t="shared" si="21"/>
        <v>0</v>
      </c>
      <c r="Z370" s="131" t="e">
        <f t="array" ref="Z370">INDEX($D$20:$D$700,MATCH(0,COUNTIF(Z$19:$Z369,$D$20:$D$700),0))</f>
        <v>#N/A</v>
      </c>
      <c r="AA370" s="131">
        <f t="shared" si="22"/>
        <v>0</v>
      </c>
      <c r="AB370" s="131" t="e">
        <f t="array" ref="AB370">INDEX($B$20:$B$49,MATCH(0,COUNTIF(Z$19:$Z369,$D$20:$D$700),0))</f>
        <v>#N/A</v>
      </c>
      <c r="AC370" s="131">
        <f t="shared" si="23"/>
        <v>0</v>
      </c>
    </row>
    <row r="371" spans="2:29" x14ac:dyDescent="0.2">
      <c r="B371" s="114"/>
      <c r="C371" s="114"/>
      <c r="D371" s="113"/>
      <c r="F371" s="110"/>
      <c r="G371" s="109"/>
      <c r="H371" s="109"/>
      <c r="U371" s="131" t="e">
        <f t="array" ref="U371">INDEX($C$20:$C$700,MATCH(0,COUNTIF($U$19:U370,$C$20:$C$700),0))</f>
        <v>#N/A</v>
      </c>
      <c r="V371" s="131">
        <f t="shared" si="20"/>
        <v>0</v>
      </c>
      <c r="W371" s="131" t="e">
        <f t="array" ref="W371">INDEX($B$20:$B$49,MATCH(0,COUNTIF($U$19:U370,$C$20:$C$700),0))</f>
        <v>#N/A</v>
      </c>
      <c r="X371" s="131">
        <f t="shared" si="21"/>
        <v>0</v>
      </c>
      <c r="Z371" s="131" t="e">
        <f t="array" ref="Z371">INDEX($D$20:$D$700,MATCH(0,COUNTIF(Z$19:$Z370,$D$20:$D$700),0))</f>
        <v>#N/A</v>
      </c>
      <c r="AA371" s="131">
        <f t="shared" si="22"/>
        <v>0</v>
      </c>
      <c r="AB371" s="131" t="e">
        <f t="array" ref="AB371">INDEX($B$20:$B$49,MATCH(0,COUNTIF(Z$19:$Z370,$D$20:$D$700),0))</f>
        <v>#N/A</v>
      </c>
      <c r="AC371" s="131">
        <f t="shared" si="23"/>
        <v>0</v>
      </c>
    </row>
    <row r="372" spans="2:29" x14ac:dyDescent="0.2">
      <c r="B372" s="114"/>
      <c r="C372" s="114"/>
      <c r="D372" s="113"/>
      <c r="F372" s="110"/>
      <c r="G372" s="109"/>
      <c r="H372" s="109"/>
      <c r="U372" s="131" t="e">
        <f t="array" ref="U372">INDEX($C$20:$C$700,MATCH(0,COUNTIF($U$19:U371,$C$20:$C$700),0))</f>
        <v>#N/A</v>
      </c>
      <c r="V372" s="131">
        <f t="shared" si="20"/>
        <v>0</v>
      </c>
      <c r="W372" s="131" t="e">
        <f t="array" ref="W372">INDEX($B$20:$B$49,MATCH(0,COUNTIF($U$19:U371,$C$20:$C$700),0))</f>
        <v>#N/A</v>
      </c>
      <c r="X372" s="131">
        <f t="shared" si="21"/>
        <v>0</v>
      </c>
      <c r="Z372" s="131" t="e">
        <f t="array" ref="Z372">INDEX($D$20:$D$700,MATCH(0,COUNTIF(Z$19:$Z371,$D$20:$D$700),0))</f>
        <v>#N/A</v>
      </c>
      <c r="AA372" s="131">
        <f t="shared" si="22"/>
        <v>0</v>
      </c>
      <c r="AB372" s="131" t="e">
        <f t="array" ref="AB372">INDEX($B$20:$B$49,MATCH(0,COUNTIF(Z$19:$Z371,$D$20:$D$700),0))</f>
        <v>#N/A</v>
      </c>
      <c r="AC372" s="131">
        <f t="shared" si="23"/>
        <v>0</v>
      </c>
    </row>
    <row r="373" spans="2:29" x14ac:dyDescent="0.2">
      <c r="B373" s="114"/>
      <c r="C373" s="114"/>
      <c r="D373" s="113"/>
      <c r="F373" s="110"/>
      <c r="G373" s="109"/>
      <c r="H373" s="109"/>
      <c r="U373" s="131" t="e">
        <f t="array" ref="U373">INDEX($C$20:$C$700,MATCH(0,COUNTIF($U$19:U372,$C$20:$C$700),0))</f>
        <v>#N/A</v>
      </c>
      <c r="V373" s="131">
        <f t="shared" si="20"/>
        <v>0</v>
      </c>
      <c r="W373" s="131" t="e">
        <f t="array" ref="W373">INDEX($B$20:$B$49,MATCH(0,COUNTIF($U$19:U372,$C$20:$C$700),0))</f>
        <v>#N/A</v>
      </c>
      <c r="X373" s="131">
        <f t="shared" si="21"/>
        <v>0</v>
      </c>
      <c r="Z373" s="131" t="e">
        <f t="array" ref="Z373">INDEX($D$20:$D$700,MATCH(0,COUNTIF(Z$19:$Z372,$D$20:$D$700),0))</f>
        <v>#N/A</v>
      </c>
      <c r="AA373" s="131">
        <f t="shared" si="22"/>
        <v>0</v>
      </c>
      <c r="AB373" s="131" t="e">
        <f t="array" ref="AB373">INDEX($B$20:$B$49,MATCH(0,COUNTIF(Z$19:$Z372,$D$20:$D$700),0))</f>
        <v>#N/A</v>
      </c>
      <c r="AC373" s="131">
        <f t="shared" si="23"/>
        <v>0</v>
      </c>
    </row>
    <row r="374" spans="2:29" x14ac:dyDescent="0.2">
      <c r="B374" s="114"/>
      <c r="C374" s="114"/>
      <c r="D374" s="113"/>
      <c r="F374" s="110"/>
      <c r="G374" s="109"/>
      <c r="H374" s="109"/>
      <c r="U374" s="131" t="e">
        <f t="array" ref="U374">INDEX($C$20:$C$700,MATCH(0,COUNTIF($U$19:U373,$C$20:$C$700),0))</f>
        <v>#N/A</v>
      </c>
      <c r="V374" s="131">
        <f t="shared" si="20"/>
        <v>0</v>
      </c>
      <c r="W374" s="131" t="e">
        <f t="array" ref="W374">INDEX($B$20:$B$49,MATCH(0,COUNTIF($U$19:U373,$C$20:$C$700),0))</f>
        <v>#N/A</v>
      </c>
      <c r="X374" s="131">
        <f t="shared" si="21"/>
        <v>0</v>
      </c>
      <c r="Z374" s="131" t="e">
        <f t="array" ref="Z374">INDEX($D$20:$D$700,MATCH(0,COUNTIF(Z$19:$Z373,$D$20:$D$700),0))</f>
        <v>#N/A</v>
      </c>
      <c r="AA374" s="131">
        <f t="shared" si="22"/>
        <v>0</v>
      </c>
      <c r="AB374" s="131" t="e">
        <f t="array" ref="AB374">INDEX($B$20:$B$49,MATCH(0,COUNTIF(Z$19:$Z373,$D$20:$D$700),0))</f>
        <v>#N/A</v>
      </c>
      <c r="AC374" s="131">
        <f t="shared" si="23"/>
        <v>0</v>
      </c>
    </row>
    <row r="375" spans="2:29" x14ac:dyDescent="0.2">
      <c r="B375" s="114"/>
      <c r="C375" s="114"/>
      <c r="D375" s="113"/>
      <c r="F375" s="110"/>
      <c r="G375" s="109"/>
      <c r="H375" s="109"/>
      <c r="U375" s="131" t="e">
        <f t="array" ref="U375">INDEX($C$20:$C$700,MATCH(0,COUNTIF($U$19:U374,$C$20:$C$700),0))</f>
        <v>#N/A</v>
      </c>
      <c r="V375" s="131">
        <f t="shared" si="20"/>
        <v>0</v>
      </c>
      <c r="W375" s="131" t="e">
        <f t="array" ref="W375">INDEX($B$20:$B$49,MATCH(0,COUNTIF($U$19:U374,$C$20:$C$700),0))</f>
        <v>#N/A</v>
      </c>
      <c r="X375" s="131">
        <f t="shared" si="21"/>
        <v>0</v>
      </c>
      <c r="Z375" s="131" t="e">
        <f t="array" ref="Z375">INDEX($D$20:$D$700,MATCH(0,COUNTIF(Z$19:$Z374,$D$20:$D$700),0))</f>
        <v>#N/A</v>
      </c>
      <c r="AA375" s="131">
        <f t="shared" si="22"/>
        <v>0</v>
      </c>
      <c r="AB375" s="131" t="e">
        <f t="array" ref="AB375">INDEX($B$20:$B$49,MATCH(0,COUNTIF(Z$19:$Z374,$D$20:$D$700),0))</f>
        <v>#N/A</v>
      </c>
      <c r="AC375" s="131">
        <f t="shared" si="23"/>
        <v>0</v>
      </c>
    </row>
    <row r="376" spans="2:29" x14ac:dyDescent="0.2">
      <c r="B376" s="114"/>
      <c r="C376" s="114"/>
      <c r="D376" s="113"/>
      <c r="F376" s="110"/>
      <c r="G376" s="109"/>
      <c r="H376" s="109"/>
      <c r="U376" s="131" t="e">
        <f t="array" ref="U376">INDEX($C$20:$C$700,MATCH(0,COUNTIF($U$19:U375,$C$20:$C$700),0))</f>
        <v>#N/A</v>
      </c>
      <c r="V376" s="131">
        <f t="shared" si="20"/>
        <v>0</v>
      </c>
      <c r="W376" s="131" t="e">
        <f t="array" ref="W376">INDEX($B$20:$B$49,MATCH(0,COUNTIF($U$19:U375,$C$20:$C$700),0))</f>
        <v>#N/A</v>
      </c>
      <c r="X376" s="131">
        <f t="shared" si="21"/>
        <v>0</v>
      </c>
      <c r="Z376" s="131" t="e">
        <f t="array" ref="Z376">INDEX($D$20:$D$700,MATCH(0,COUNTIF(Z$19:$Z375,$D$20:$D$700),0))</f>
        <v>#N/A</v>
      </c>
      <c r="AA376" s="131">
        <f t="shared" si="22"/>
        <v>0</v>
      </c>
      <c r="AB376" s="131" t="e">
        <f t="array" ref="AB376">INDEX($B$20:$B$49,MATCH(0,COUNTIF(Z$19:$Z375,$D$20:$D$700),0))</f>
        <v>#N/A</v>
      </c>
      <c r="AC376" s="131">
        <f t="shared" si="23"/>
        <v>0</v>
      </c>
    </row>
    <row r="377" spans="2:29" x14ac:dyDescent="0.2">
      <c r="B377" s="114"/>
      <c r="C377" s="114"/>
      <c r="D377" s="113"/>
      <c r="F377" s="110"/>
      <c r="G377" s="109"/>
      <c r="H377" s="109"/>
      <c r="U377" s="131" t="e">
        <f t="array" ref="U377">INDEX($C$20:$C$700,MATCH(0,COUNTIF($U$19:U376,$C$20:$C$700),0))</f>
        <v>#N/A</v>
      </c>
      <c r="V377" s="131">
        <f t="shared" si="20"/>
        <v>0</v>
      </c>
      <c r="W377" s="131" t="e">
        <f t="array" ref="W377">INDEX($B$20:$B$49,MATCH(0,COUNTIF($U$19:U376,$C$20:$C$700),0))</f>
        <v>#N/A</v>
      </c>
      <c r="X377" s="131">
        <f t="shared" si="21"/>
        <v>0</v>
      </c>
      <c r="Z377" s="131" t="e">
        <f t="array" ref="Z377">INDEX($D$20:$D$700,MATCH(0,COUNTIF(Z$19:$Z376,$D$20:$D$700),0))</f>
        <v>#N/A</v>
      </c>
      <c r="AA377" s="131">
        <f t="shared" si="22"/>
        <v>0</v>
      </c>
      <c r="AB377" s="131" t="e">
        <f t="array" ref="AB377">INDEX($B$20:$B$49,MATCH(0,COUNTIF(Z$19:$Z376,$D$20:$D$700),0))</f>
        <v>#N/A</v>
      </c>
      <c r="AC377" s="131">
        <f t="shared" si="23"/>
        <v>0</v>
      </c>
    </row>
    <row r="378" spans="2:29" x14ac:dyDescent="0.2">
      <c r="B378" s="114"/>
      <c r="C378" s="114"/>
      <c r="D378" s="113"/>
      <c r="F378" s="110"/>
      <c r="G378" s="109"/>
      <c r="H378" s="109"/>
      <c r="U378" s="131" t="e">
        <f t="array" ref="U378">INDEX($C$20:$C$700,MATCH(0,COUNTIF($U$19:U377,$C$20:$C$700),0))</f>
        <v>#N/A</v>
      </c>
      <c r="V378" s="131">
        <f t="shared" si="20"/>
        <v>0</v>
      </c>
      <c r="W378" s="131" t="e">
        <f t="array" ref="W378">INDEX($B$20:$B$49,MATCH(0,COUNTIF($U$19:U377,$C$20:$C$700),0))</f>
        <v>#N/A</v>
      </c>
      <c r="X378" s="131">
        <f t="shared" si="21"/>
        <v>0</v>
      </c>
      <c r="Z378" s="131" t="e">
        <f t="array" ref="Z378">INDEX($D$20:$D$700,MATCH(0,COUNTIF(Z$19:$Z377,$D$20:$D$700),0))</f>
        <v>#N/A</v>
      </c>
      <c r="AA378" s="131">
        <f t="shared" si="22"/>
        <v>0</v>
      </c>
      <c r="AB378" s="131" t="e">
        <f t="array" ref="AB378">INDEX($B$20:$B$49,MATCH(0,COUNTIF(Z$19:$Z377,$D$20:$D$700),0))</f>
        <v>#N/A</v>
      </c>
      <c r="AC378" s="131">
        <f t="shared" si="23"/>
        <v>0</v>
      </c>
    </row>
    <row r="379" spans="2:29" x14ac:dyDescent="0.2">
      <c r="B379" s="114"/>
      <c r="C379" s="114"/>
      <c r="D379" s="113"/>
      <c r="F379" s="110"/>
      <c r="G379" s="109"/>
      <c r="H379" s="109"/>
      <c r="U379" s="131" t="e">
        <f t="array" ref="U379">INDEX($C$20:$C$700,MATCH(0,COUNTIF($U$19:U378,$C$20:$C$700),0))</f>
        <v>#N/A</v>
      </c>
      <c r="V379" s="131">
        <f t="shared" si="20"/>
        <v>0</v>
      </c>
      <c r="W379" s="131" t="e">
        <f t="array" ref="W379">INDEX($B$20:$B$49,MATCH(0,COUNTIF($U$19:U378,$C$20:$C$700),0))</f>
        <v>#N/A</v>
      </c>
      <c r="X379" s="131">
        <f t="shared" si="21"/>
        <v>0</v>
      </c>
      <c r="Z379" s="131" t="e">
        <f t="array" ref="Z379">INDEX($D$20:$D$700,MATCH(0,COUNTIF(Z$19:$Z378,$D$20:$D$700),0))</f>
        <v>#N/A</v>
      </c>
      <c r="AA379" s="131">
        <f t="shared" si="22"/>
        <v>0</v>
      </c>
      <c r="AB379" s="131" t="e">
        <f t="array" ref="AB379">INDEX($B$20:$B$49,MATCH(0,COUNTIF(Z$19:$Z378,$D$20:$D$700),0))</f>
        <v>#N/A</v>
      </c>
      <c r="AC379" s="131">
        <f t="shared" si="23"/>
        <v>0</v>
      </c>
    </row>
    <row r="380" spans="2:29" x14ac:dyDescent="0.2">
      <c r="B380" s="114"/>
      <c r="C380" s="114"/>
      <c r="D380" s="113"/>
      <c r="F380" s="110"/>
      <c r="G380" s="109"/>
      <c r="H380" s="109"/>
      <c r="U380" s="131" t="e">
        <f t="array" ref="U380">INDEX($C$20:$C$700,MATCH(0,COUNTIF($U$19:U379,$C$20:$C$700),0))</f>
        <v>#N/A</v>
      </c>
      <c r="V380" s="131">
        <f t="shared" si="20"/>
        <v>0</v>
      </c>
      <c r="W380" s="131" t="e">
        <f t="array" ref="W380">INDEX($B$20:$B$49,MATCH(0,COUNTIF($U$19:U379,$C$20:$C$700),0))</f>
        <v>#N/A</v>
      </c>
      <c r="X380" s="131">
        <f t="shared" si="21"/>
        <v>0</v>
      </c>
      <c r="Z380" s="131" t="e">
        <f t="array" ref="Z380">INDEX($D$20:$D$700,MATCH(0,COUNTIF(Z$19:$Z379,$D$20:$D$700),0))</f>
        <v>#N/A</v>
      </c>
      <c r="AA380" s="131">
        <f t="shared" si="22"/>
        <v>0</v>
      </c>
      <c r="AB380" s="131" t="e">
        <f t="array" ref="AB380">INDEX($B$20:$B$49,MATCH(0,COUNTIF(Z$19:$Z379,$D$20:$D$700),0))</f>
        <v>#N/A</v>
      </c>
      <c r="AC380" s="131">
        <f t="shared" si="23"/>
        <v>0</v>
      </c>
    </row>
    <row r="381" spans="2:29" x14ac:dyDescent="0.2">
      <c r="B381" s="114"/>
      <c r="C381" s="114"/>
      <c r="D381" s="113"/>
      <c r="F381" s="110"/>
      <c r="G381" s="109"/>
      <c r="H381" s="109"/>
      <c r="U381" s="131" t="e">
        <f t="array" ref="U381">INDEX($C$20:$C$700,MATCH(0,COUNTIF($U$19:U380,$C$20:$C$700),0))</f>
        <v>#N/A</v>
      </c>
      <c r="V381" s="131">
        <f t="shared" si="20"/>
        <v>0</v>
      </c>
      <c r="W381" s="131" t="e">
        <f t="array" ref="W381">INDEX($B$20:$B$49,MATCH(0,COUNTIF($U$19:U380,$C$20:$C$700),0))</f>
        <v>#N/A</v>
      </c>
      <c r="X381" s="131">
        <f t="shared" si="21"/>
        <v>0</v>
      </c>
      <c r="Z381" s="131" t="e">
        <f t="array" ref="Z381">INDEX($D$20:$D$700,MATCH(0,COUNTIF(Z$19:$Z380,$D$20:$D$700),0))</f>
        <v>#N/A</v>
      </c>
      <c r="AA381" s="131">
        <f t="shared" si="22"/>
        <v>0</v>
      </c>
      <c r="AB381" s="131" t="e">
        <f t="array" ref="AB381">INDEX($B$20:$B$49,MATCH(0,COUNTIF(Z$19:$Z380,$D$20:$D$700),0))</f>
        <v>#N/A</v>
      </c>
      <c r="AC381" s="131">
        <f t="shared" si="23"/>
        <v>0</v>
      </c>
    </row>
    <row r="382" spans="2:29" x14ac:dyDescent="0.2">
      <c r="B382" s="114"/>
      <c r="C382" s="114"/>
      <c r="D382" s="113"/>
      <c r="F382" s="110"/>
      <c r="G382" s="109"/>
      <c r="H382" s="109"/>
      <c r="U382" s="131" t="e">
        <f t="array" ref="U382">INDEX($C$20:$C$700,MATCH(0,COUNTIF($U$19:U381,$C$20:$C$700),0))</f>
        <v>#N/A</v>
      </c>
      <c r="V382" s="131">
        <f t="shared" si="20"/>
        <v>0</v>
      </c>
      <c r="W382" s="131" t="e">
        <f t="array" ref="W382">INDEX($B$20:$B$49,MATCH(0,COUNTIF($U$19:U381,$C$20:$C$700),0))</f>
        <v>#N/A</v>
      </c>
      <c r="X382" s="131">
        <f t="shared" si="21"/>
        <v>0</v>
      </c>
      <c r="Z382" s="131" t="e">
        <f t="array" ref="Z382">INDEX($D$20:$D$700,MATCH(0,COUNTIF(Z$19:$Z381,$D$20:$D$700),0))</f>
        <v>#N/A</v>
      </c>
      <c r="AA382" s="131">
        <f t="shared" si="22"/>
        <v>0</v>
      </c>
      <c r="AB382" s="131" t="e">
        <f t="array" ref="AB382">INDEX($B$20:$B$49,MATCH(0,COUNTIF(Z$19:$Z381,$D$20:$D$700),0))</f>
        <v>#N/A</v>
      </c>
      <c r="AC382" s="131">
        <f t="shared" si="23"/>
        <v>0</v>
      </c>
    </row>
    <row r="383" spans="2:29" x14ac:dyDescent="0.2">
      <c r="B383" s="114"/>
      <c r="C383" s="114"/>
      <c r="D383" s="113"/>
      <c r="F383" s="110"/>
      <c r="G383" s="109"/>
      <c r="H383" s="109"/>
      <c r="U383" s="131" t="e">
        <f t="array" ref="U383">INDEX($C$20:$C$700,MATCH(0,COUNTIF($U$19:U382,$C$20:$C$700),0))</f>
        <v>#N/A</v>
      </c>
      <c r="V383" s="131">
        <f t="shared" si="20"/>
        <v>0</v>
      </c>
      <c r="W383" s="131" t="e">
        <f t="array" ref="W383">INDEX($B$20:$B$49,MATCH(0,COUNTIF($U$19:U382,$C$20:$C$700),0))</f>
        <v>#N/A</v>
      </c>
      <c r="X383" s="131">
        <f t="shared" si="21"/>
        <v>0</v>
      </c>
      <c r="Z383" s="131" t="e">
        <f t="array" ref="Z383">INDEX($D$20:$D$700,MATCH(0,COUNTIF(Z$19:$Z382,$D$20:$D$700),0))</f>
        <v>#N/A</v>
      </c>
      <c r="AA383" s="131">
        <f t="shared" si="22"/>
        <v>0</v>
      </c>
      <c r="AB383" s="131" t="e">
        <f t="array" ref="AB383">INDEX($B$20:$B$49,MATCH(0,COUNTIF(Z$19:$Z382,$D$20:$D$700),0))</f>
        <v>#N/A</v>
      </c>
      <c r="AC383" s="131">
        <f t="shared" si="23"/>
        <v>0</v>
      </c>
    </row>
    <row r="384" spans="2:29" x14ac:dyDescent="0.2">
      <c r="B384" s="114"/>
      <c r="C384" s="114"/>
      <c r="D384" s="113"/>
      <c r="F384" s="110"/>
      <c r="G384" s="109"/>
      <c r="H384" s="109"/>
      <c r="U384" s="131" t="e">
        <f t="array" ref="U384">INDEX($C$20:$C$700,MATCH(0,COUNTIF($U$19:U383,$C$20:$C$700),0))</f>
        <v>#N/A</v>
      </c>
      <c r="V384" s="131">
        <f t="shared" si="20"/>
        <v>0</v>
      </c>
      <c r="W384" s="131" t="e">
        <f t="array" ref="W384">INDEX($B$20:$B$49,MATCH(0,COUNTIF($U$19:U383,$C$20:$C$700),0))</f>
        <v>#N/A</v>
      </c>
      <c r="X384" s="131">
        <f t="shared" si="21"/>
        <v>0</v>
      </c>
      <c r="Z384" s="131" t="e">
        <f t="array" ref="Z384">INDEX($D$20:$D$700,MATCH(0,COUNTIF(Z$19:$Z383,$D$20:$D$700),0))</f>
        <v>#N/A</v>
      </c>
      <c r="AA384" s="131">
        <f t="shared" si="22"/>
        <v>0</v>
      </c>
      <c r="AB384" s="131" t="e">
        <f t="array" ref="AB384">INDEX($B$20:$B$49,MATCH(0,COUNTIF(Z$19:$Z383,$D$20:$D$700),0))</f>
        <v>#N/A</v>
      </c>
      <c r="AC384" s="131">
        <f t="shared" si="23"/>
        <v>0</v>
      </c>
    </row>
    <row r="385" spans="2:29" x14ac:dyDescent="0.2">
      <c r="B385" s="114"/>
      <c r="C385" s="114"/>
      <c r="D385" s="113"/>
      <c r="F385" s="110"/>
      <c r="G385" s="109"/>
      <c r="H385" s="109"/>
      <c r="U385" s="131" t="e">
        <f t="array" ref="U385">INDEX($C$20:$C$700,MATCH(0,COUNTIF($U$19:U384,$C$20:$C$700),0))</f>
        <v>#N/A</v>
      </c>
      <c r="V385" s="131">
        <f t="shared" si="20"/>
        <v>0</v>
      </c>
      <c r="W385" s="131" t="e">
        <f t="array" ref="W385">INDEX($B$20:$B$49,MATCH(0,COUNTIF($U$19:U384,$C$20:$C$700),0))</f>
        <v>#N/A</v>
      </c>
      <c r="X385" s="131">
        <f t="shared" si="21"/>
        <v>0</v>
      </c>
      <c r="Z385" s="131" t="e">
        <f t="array" ref="Z385">INDEX($D$20:$D$700,MATCH(0,COUNTIF(Z$19:$Z384,$D$20:$D$700),0))</f>
        <v>#N/A</v>
      </c>
      <c r="AA385" s="131">
        <f t="shared" si="22"/>
        <v>0</v>
      </c>
      <c r="AB385" s="131" t="e">
        <f t="array" ref="AB385">INDEX($B$20:$B$49,MATCH(0,COUNTIF(Z$19:$Z384,$D$20:$D$700),0))</f>
        <v>#N/A</v>
      </c>
      <c r="AC385" s="131">
        <f t="shared" si="23"/>
        <v>0</v>
      </c>
    </row>
    <row r="386" spans="2:29" x14ac:dyDescent="0.2">
      <c r="B386" s="114"/>
      <c r="C386" s="114"/>
      <c r="D386" s="113"/>
      <c r="F386" s="110"/>
      <c r="G386" s="109"/>
      <c r="H386" s="109"/>
      <c r="U386" s="131" t="e">
        <f t="array" ref="U386">INDEX($C$20:$C$700,MATCH(0,COUNTIF($U$19:U385,$C$20:$C$700),0))</f>
        <v>#N/A</v>
      </c>
      <c r="V386" s="131">
        <f t="shared" si="20"/>
        <v>0</v>
      </c>
      <c r="W386" s="131" t="e">
        <f t="array" ref="W386">INDEX($B$20:$B$49,MATCH(0,COUNTIF($U$19:U385,$C$20:$C$700),0))</f>
        <v>#N/A</v>
      </c>
      <c r="X386" s="131">
        <f t="shared" si="21"/>
        <v>0</v>
      </c>
      <c r="Z386" s="131" t="e">
        <f t="array" ref="Z386">INDEX($D$20:$D$700,MATCH(0,COUNTIF(Z$19:$Z385,$D$20:$D$700),0))</f>
        <v>#N/A</v>
      </c>
      <c r="AA386" s="131">
        <f t="shared" si="22"/>
        <v>0</v>
      </c>
      <c r="AB386" s="131" t="e">
        <f t="array" ref="AB386">INDEX($B$20:$B$49,MATCH(0,COUNTIF(Z$19:$Z385,$D$20:$D$700),0))</f>
        <v>#N/A</v>
      </c>
      <c r="AC386" s="131">
        <f t="shared" si="23"/>
        <v>0</v>
      </c>
    </row>
    <row r="387" spans="2:29" x14ac:dyDescent="0.2">
      <c r="B387" s="114"/>
      <c r="C387" s="114"/>
      <c r="D387" s="113"/>
      <c r="F387" s="110"/>
      <c r="G387" s="109"/>
      <c r="H387" s="109"/>
      <c r="U387" s="131" t="e">
        <f t="array" ref="U387">INDEX($C$20:$C$700,MATCH(0,COUNTIF($U$19:U386,$C$20:$C$700),0))</f>
        <v>#N/A</v>
      </c>
      <c r="V387" s="131">
        <f t="shared" si="20"/>
        <v>0</v>
      </c>
      <c r="W387" s="131" t="e">
        <f t="array" ref="W387">INDEX($B$20:$B$49,MATCH(0,COUNTIF($U$19:U386,$C$20:$C$700),0))</f>
        <v>#N/A</v>
      </c>
      <c r="X387" s="131">
        <f t="shared" si="21"/>
        <v>0</v>
      </c>
      <c r="Z387" s="131" t="e">
        <f t="array" ref="Z387">INDEX($D$20:$D$700,MATCH(0,COUNTIF(Z$19:$Z386,$D$20:$D$700),0))</f>
        <v>#N/A</v>
      </c>
      <c r="AA387" s="131">
        <f t="shared" si="22"/>
        <v>0</v>
      </c>
      <c r="AB387" s="131" t="e">
        <f t="array" ref="AB387">INDEX($B$20:$B$49,MATCH(0,COUNTIF(Z$19:$Z386,$D$20:$D$700),0))</f>
        <v>#N/A</v>
      </c>
      <c r="AC387" s="131">
        <f t="shared" si="23"/>
        <v>0</v>
      </c>
    </row>
    <row r="388" spans="2:29" x14ac:dyDescent="0.2">
      <c r="B388" s="114"/>
      <c r="C388" s="114"/>
      <c r="D388" s="113"/>
      <c r="F388" s="110"/>
      <c r="G388" s="109"/>
      <c r="H388" s="109"/>
      <c r="U388" s="131" t="e">
        <f t="array" ref="U388">INDEX($C$20:$C$700,MATCH(0,COUNTIF($U$19:U387,$C$20:$C$700),0))</f>
        <v>#N/A</v>
      </c>
      <c r="V388" s="131">
        <f t="shared" si="20"/>
        <v>0</v>
      </c>
      <c r="W388" s="131" t="e">
        <f t="array" ref="W388">INDEX($B$20:$B$49,MATCH(0,COUNTIF($U$19:U387,$C$20:$C$700),0))</f>
        <v>#N/A</v>
      </c>
      <c r="X388" s="131">
        <f t="shared" si="21"/>
        <v>0</v>
      </c>
      <c r="Z388" s="131" t="e">
        <f t="array" ref="Z388">INDEX($D$20:$D$700,MATCH(0,COUNTIF(Z$19:$Z387,$D$20:$D$700),0))</f>
        <v>#N/A</v>
      </c>
      <c r="AA388" s="131">
        <f t="shared" si="22"/>
        <v>0</v>
      </c>
      <c r="AB388" s="131" t="e">
        <f t="array" ref="AB388">INDEX($B$20:$B$49,MATCH(0,COUNTIF(Z$19:$Z387,$D$20:$D$700),0))</f>
        <v>#N/A</v>
      </c>
      <c r="AC388" s="131">
        <f t="shared" si="23"/>
        <v>0</v>
      </c>
    </row>
    <row r="389" spans="2:29" x14ac:dyDescent="0.2">
      <c r="B389" s="114"/>
      <c r="C389" s="114"/>
      <c r="D389" s="113"/>
      <c r="F389" s="110"/>
      <c r="G389" s="109"/>
      <c r="H389" s="109"/>
      <c r="U389" s="131" t="e">
        <f t="array" ref="U389">INDEX($C$20:$C$700,MATCH(0,COUNTIF($U$19:U388,$C$20:$C$700),0))</f>
        <v>#N/A</v>
      </c>
      <c r="V389" s="131">
        <f t="shared" si="20"/>
        <v>0</v>
      </c>
      <c r="W389" s="131" t="e">
        <f t="array" ref="W389">INDEX($B$20:$B$49,MATCH(0,COUNTIF($U$19:U388,$C$20:$C$700),0))</f>
        <v>#N/A</v>
      </c>
      <c r="X389" s="131">
        <f t="shared" si="21"/>
        <v>0</v>
      </c>
      <c r="Z389" s="131" t="e">
        <f t="array" ref="Z389">INDEX($D$20:$D$700,MATCH(0,COUNTIF(Z$19:$Z388,$D$20:$D$700),0))</f>
        <v>#N/A</v>
      </c>
      <c r="AA389" s="131">
        <f t="shared" si="22"/>
        <v>0</v>
      </c>
      <c r="AB389" s="131" t="e">
        <f t="array" ref="AB389">INDEX($B$20:$B$49,MATCH(0,COUNTIF(Z$19:$Z388,$D$20:$D$700),0))</f>
        <v>#N/A</v>
      </c>
      <c r="AC389" s="131">
        <f t="shared" si="23"/>
        <v>0</v>
      </c>
    </row>
    <row r="390" spans="2:29" x14ac:dyDescent="0.2">
      <c r="B390" s="114"/>
      <c r="C390" s="114"/>
      <c r="D390" s="113"/>
      <c r="F390" s="110"/>
      <c r="G390" s="109"/>
      <c r="H390" s="109"/>
      <c r="U390" s="131" t="e">
        <f t="array" ref="U390">INDEX($C$20:$C$700,MATCH(0,COUNTIF($U$19:U389,$C$20:$C$700),0))</f>
        <v>#N/A</v>
      </c>
      <c r="V390" s="131">
        <f t="shared" si="20"/>
        <v>0</v>
      </c>
      <c r="W390" s="131" t="e">
        <f t="array" ref="W390">INDEX($B$20:$B$49,MATCH(0,COUNTIF($U$19:U389,$C$20:$C$700),0))</f>
        <v>#N/A</v>
      </c>
      <c r="X390" s="131">
        <f t="shared" si="21"/>
        <v>0</v>
      </c>
      <c r="Z390" s="131" t="e">
        <f t="array" ref="Z390">INDEX($D$20:$D$700,MATCH(0,COUNTIF(Z$19:$Z389,$D$20:$D$700),0))</f>
        <v>#N/A</v>
      </c>
      <c r="AA390" s="131">
        <f t="shared" si="22"/>
        <v>0</v>
      </c>
      <c r="AB390" s="131" t="e">
        <f t="array" ref="AB390">INDEX($B$20:$B$49,MATCH(0,COUNTIF(Z$19:$Z389,$D$20:$D$700),0))</f>
        <v>#N/A</v>
      </c>
      <c r="AC390" s="131">
        <f t="shared" si="23"/>
        <v>0</v>
      </c>
    </row>
    <row r="391" spans="2:29" x14ac:dyDescent="0.2">
      <c r="B391" s="114"/>
      <c r="C391" s="114"/>
      <c r="D391" s="113"/>
      <c r="F391" s="110"/>
      <c r="G391" s="109"/>
      <c r="H391" s="109"/>
      <c r="U391" s="131" t="e">
        <f t="array" ref="U391">INDEX($C$20:$C$700,MATCH(0,COUNTIF($U$19:U390,$C$20:$C$700),0))</f>
        <v>#N/A</v>
      </c>
      <c r="V391" s="131">
        <f t="shared" si="20"/>
        <v>0</v>
      </c>
      <c r="W391" s="131" t="e">
        <f t="array" ref="W391">INDEX($B$20:$B$49,MATCH(0,COUNTIF($U$19:U390,$C$20:$C$700),0))</f>
        <v>#N/A</v>
      </c>
      <c r="X391" s="131">
        <f t="shared" si="21"/>
        <v>0</v>
      </c>
      <c r="Z391" s="131" t="e">
        <f t="array" ref="Z391">INDEX($D$20:$D$700,MATCH(0,COUNTIF(Z$19:$Z390,$D$20:$D$700),0))</f>
        <v>#N/A</v>
      </c>
      <c r="AA391" s="131">
        <f t="shared" si="22"/>
        <v>0</v>
      </c>
      <c r="AB391" s="131" t="e">
        <f t="array" ref="AB391">INDEX($B$20:$B$49,MATCH(0,COUNTIF(Z$19:$Z390,$D$20:$D$700),0))</f>
        <v>#N/A</v>
      </c>
      <c r="AC391" s="131">
        <f t="shared" si="23"/>
        <v>0</v>
      </c>
    </row>
    <row r="392" spans="2:29" x14ac:dyDescent="0.2">
      <c r="B392" s="114"/>
      <c r="C392" s="114"/>
      <c r="D392" s="113"/>
      <c r="F392" s="110"/>
      <c r="G392" s="109"/>
      <c r="H392" s="109"/>
      <c r="U392" s="131" t="e">
        <f t="array" ref="U392">INDEX($C$20:$C$700,MATCH(0,COUNTIF($U$19:U391,$C$20:$C$700),0))</f>
        <v>#N/A</v>
      </c>
      <c r="V392" s="131">
        <f t="shared" si="20"/>
        <v>0</v>
      </c>
      <c r="W392" s="131" t="e">
        <f t="array" ref="W392">INDEX($B$20:$B$49,MATCH(0,COUNTIF($U$19:U391,$C$20:$C$700),0))</f>
        <v>#N/A</v>
      </c>
      <c r="X392" s="131">
        <f t="shared" si="21"/>
        <v>0</v>
      </c>
      <c r="Z392" s="131" t="e">
        <f t="array" ref="Z392">INDEX($D$20:$D$700,MATCH(0,COUNTIF(Z$19:$Z391,$D$20:$D$700),0))</f>
        <v>#N/A</v>
      </c>
      <c r="AA392" s="131">
        <f t="shared" si="22"/>
        <v>0</v>
      </c>
      <c r="AB392" s="131" t="e">
        <f t="array" ref="AB392">INDEX($B$20:$B$49,MATCH(0,COUNTIF(Z$19:$Z391,$D$20:$D$700),0))</f>
        <v>#N/A</v>
      </c>
      <c r="AC392" s="131">
        <f t="shared" si="23"/>
        <v>0</v>
      </c>
    </row>
    <row r="393" spans="2:29" x14ac:dyDescent="0.2">
      <c r="B393" s="114"/>
      <c r="C393" s="114"/>
      <c r="D393" s="113"/>
      <c r="F393" s="110"/>
      <c r="G393" s="109"/>
      <c r="H393" s="109"/>
      <c r="U393" s="131" t="e">
        <f t="array" ref="U393">INDEX($C$20:$C$700,MATCH(0,COUNTIF($U$19:U392,$C$20:$C$700),0))</f>
        <v>#N/A</v>
      </c>
      <c r="V393" s="131">
        <f t="shared" si="20"/>
        <v>0</v>
      </c>
      <c r="W393" s="131" t="e">
        <f t="array" ref="W393">INDEX($B$20:$B$49,MATCH(0,COUNTIF($U$19:U392,$C$20:$C$700),0))</f>
        <v>#N/A</v>
      </c>
      <c r="X393" s="131">
        <f t="shared" si="21"/>
        <v>0</v>
      </c>
      <c r="Z393" s="131" t="e">
        <f t="array" ref="Z393">INDEX($D$20:$D$700,MATCH(0,COUNTIF(Z$19:$Z392,$D$20:$D$700),0))</f>
        <v>#N/A</v>
      </c>
      <c r="AA393" s="131">
        <f t="shared" si="22"/>
        <v>0</v>
      </c>
      <c r="AB393" s="131" t="e">
        <f t="array" ref="AB393">INDEX($B$20:$B$49,MATCH(0,COUNTIF(Z$19:$Z392,$D$20:$D$700),0))</f>
        <v>#N/A</v>
      </c>
      <c r="AC393" s="131">
        <f t="shared" si="23"/>
        <v>0</v>
      </c>
    </row>
    <row r="394" spans="2:29" x14ac:dyDescent="0.2">
      <c r="B394" s="114"/>
      <c r="C394" s="114"/>
      <c r="D394" s="113"/>
      <c r="F394" s="110"/>
      <c r="G394" s="109"/>
      <c r="H394" s="109"/>
      <c r="U394" s="131" t="e">
        <f t="array" ref="U394">INDEX($C$20:$C$700,MATCH(0,COUNTIF($U$19:U393,$C$20:$C$700),0))</f>
        <v>#N/A</v>
      </c>
      <c r="V394" s="131">
        <f t="shared" si="20"/>
        <v>0</v>
      </c>
      <c r="W394" s="131" t="e">
        <f t="array" ref="W394">INDEX($B$20:$B$49,MATCH(0,COUNTIF($U$19:U393,$C$20:$C$700),0))</f>
        <v>#N/A</v>
      </c>
      <c r="X394" s="131">
        <f t="shared" si="21"/>
        <v>0</v>
      </c>
      <c r="Z394" s="131" t="e">
        <f t="array" ref="Z394">INDEX($D$20:$D$700,MATCH(0,COUNTIF(Z$19:$Z393,$D$20:$D$700),0))</f>
        <v>#N/A</v>
      </c>
      <c r="AA394" s="131">
        <f t="shared" si="22"/>
        <v>0</v>
      </c>
      <c r="AB394" s="131" t="e">
        <f t="array" ref="AB394">INDEX($B$20:$B$49,MATCH(0,COUNTIF(Z$19:$Z393,$D$20:$D$700),0))</f>
        <v>#N/A</v>
      </c>
      <c r="AC394" s="131">
        <f t="shared" si="23"/>
        <v>0</v>
      </c>
    </row>
    <row r="395" spans="2:29" x14ac:dyDescent="0.2">
      <c r="B395" s="114"/>
      <c r="C395" s="114"/>
      <c r="D395" s="113"/>
      <c r="F395" s="110"/>
      <c r="G395" s="109"/>
      <c r="H395" s="109"/>
      <c r="U395" s="131" t="e">
        <f t="array" ref="U395">INDEX($C$20:$C$700,MATCH(0,COUNTIF($U$19:U394,$C$20:$C$700),0))</f>
        <v>#N/A</v>
      </c>
      <c r="V395" s="131">
        <f t="shared" si="20"/>
        <v>0</v>
      </c>
      <c r="W395" s="131" t="e">
        <f t="array" ref="W395">INDEX($B$20:$B$49,MATCH(0,COUNTIF($U$19:U394,$C$20:$C$700),0))</f>
        <v>#N/A</v>
      </c>
      <c r="X395" s="131">
        <f t="shared" si="21"/>
        <v>0</v>
      </c>
      <c r="Z395" s="131" t="e">
        <f t="array" ref="Z395">INDEX($D$20:$D$700,MATCH(0,COUNTIF(Z$19:$Z394,$D$20:$D$700),0))</f>
        <v>#N/A</v>
      </c>
      <c r="AA395" s="131">
        <f t="shared" si="22"/>
        <v>0</v>
      </c>
      <c r="AB395" s="131" t="e">
        <f t="array" ref="AB395">INDEX($B$20:$B$49,MATCH(0,COUNTIF(Z$19:$Z394,$D$20:$D$700),0))</f>
        <v>#N/A</v>
      </c>
      <c r="AC395" s="131">
        <f t="shared" si="23"/>
        <v>0</v>
      </c>
    </row>
    <row r="396" spans="2:29" x14ac:dyDescent="0.2">
      <c r="B396" s="114"/>
      <c r="C396" s="114"/>
      <c r="D396" s="113"/>
      <c r="F396" s="110"/>
      <c r="G396" s="109"/>
      <c r="H396" s="109"/>
      <c r="U396" s="131" t="e">
        <f t="array" ref="U396">INDEX($C$20:$C$700,MATCH(0,COUNTIF($U$19:U395,$C$20:$C$700),0))</f>
        <v>#N/A</v>
      </c>
      <c r="V396" s="131">
        <f t="shared" si="20"/>
        <v>0</v>
      </c>
      <c r="W396" s="131" t="e">
        <f t="array" ref="W396">INDEX($B$20:$B$49,MATCH(0,COUNTIF($U$19:U395,$C$20:$C$700),0))</f>
        <v>#N/A</v>
      </c>
      <c r="X396" s="131">
        <f t="shared" si="21"/>
        <v>0</v>
      </c>
      <c r="Z396" s="131" t="e">
        <f t="array" ref="Z396">INDEX($D$20:$D$700,MATCH(0,COUNTIF(Z$19:$Z395,$D$20:$D$700),0))</f>
        <v>#N/A</v>
      </c>
      <c r="AA396" s="131">
        <f t="shared" si="22"/>
        <v>0</v>
      </c>
      <c r="AB396" s="131" t="e">
        <f t="array" ref="AB396">INDEX($B$20:$B$49,MATCH(0,COUNTIF(Z$19:$Z395,$D$20:$D$700),0))</f>
        <v>#N/A</v>
      </c>
      <c r="AC396" s="131">
        <f t="shared" si="23"/>
        <v>0</v>
      </c>
    </row>
    <row r="397" spans="2:29" x14ac:dyDescent="0.2">
      <c r="B397" s="114"/>
      <c r="C397" s="114"/>
      <c r="D397" s="113"/>
      <c r="F397" s="110"/>
      <c r="G397" s="109"/>
      <c r="H397" s="109"/>
      <c r="U397" s="131" t="e">
        <f t="array" ref="U397">INDEX($C$20:$C$700,MATCH(0,COUNTIF($U$19:U396,$C$20:$C$700),0))</f>
        <v>#N/A</v>
      </c>
      <c r="V397" s="131">
        <f t="shared" si="20"/>
        <v>0</v>
      </c>
      <c r="W397" s="131" t="e">
        <f t="array" ref="W397">INDEX($B$20:$B$49,MATCH(0,COUNTIF($U$19:U396,$C$20:$C$700),0))</f>
        <v>#N/A</v>
      </c>
      <c r="X397" s="131">
        <f t="shared" si="21"/>
        <v>0</v>
      </c>
      <c r="Z397" s="131" t="e">
        <f t="array" ref="Z397">INDEX($D$20:$D$700,MATCH(0,COUNTIF(Z$19:$Z396,$D$20:$D$700),0))</f>
        <v>#N/A</v>
      </c>
      <c r="AA397" s="131">
        <f t="shared" si="22"/>
        <v>0</v>
      </c>
      <c r="AB397" s="131" t="e">
        <f t="array" ref="AB397">INDEX($B$20:$B$49,MATCH(0,COUNTIF(Z$19:$Z396,$D$20:$D$700),0))</f>
        <v>#N/A</v>
      </c>
      <c r="AC397" s="131">
        <f t="shared" si="23"/>
        <v>0</v>
      </c>
    </row>
    <row r="398" spans="2:29" x14ac:dyDescent="0.2">
      <c r="B398" s="114"/>
      <c r="C398" s="114"/>
      <c r="D398" s="113"/>
      <c r="F398" s="110"/>
      <c r="G398" s="109"/>
      <c r="H398" s="109"/>
      <c r="U398" s="131" t="e">
        <f t="array" ref="U398">INDEX($C$20:$C$700,MATCH(0,COUNTIF($U$19:U397,$C$20:$C$700),0))</f>
        <v>#N/A</v>
      </c>
      <c r="V398" s="131">
        <f t="shared" si="20"/>
        <v>0</v>
      </c>
      <c r="W398" s="131" t="e">
        <f t="array" ref="W398">INDEX($B$20:$B$49,MATCH(0,COUNTIF($U$19:U397,$C$20:$C$700),0))</f>
        <v>#N/A</v>
      </c>
      <c r="X398" s="131">
        <f t="shared" si="21"/>
        <v>0</v>
      </c>
      <c r="Z398" s="131" t="e">
        <f t="array" ref="Z398">INDEX($D$20:$D$700,MATCH(0,COUNTIF(Z$19:$Z397,$D$20:$D$700),0))</f>
        <v>#N/A</v>
      </c>
      <c r="AA398" s="131">
        <f t="shared" si="22"/>
        <v>0</v>
      </c>
      <c r="AB398" s="131" t="e">
        <f t="array" ref="AB398">INDEX($B$20:$B$49,MATCH(0,COUNTIF(Z$19:$Z397,$D$20:$D$700),0))</f>
        <v>#N/A</v>
      </c>
      <c r="AC398" s="131">
        <f t="shared" si="23"/>
        <v>0</v>
      </c>
    </row>
    <row r="399" spans="2:29" x14ac:dyDescent="0.2">
      <c r="B399" s="114"/>
      <c r="C399" s="114"/>
      <c r="D399" s="113"/>
      <c r="F399" s="110"/>
      <c r="G399" s="109"/>
      <c r="H399" s="109"/>
      <c r="U399" s="131" t="e">
        <f t="array" ref="U399">INDEX($C$20:$C$700,MATCH(0,COUNTIF($U$19:U398,$C$20:$C$700),0))</f>
        <v>#N/A</v>
      </c>
      <c r="V399" s="131">
        <f t="shared" si="20"/>
        <v>0</v>
      </c>
      <c r="W399" s="131" t="e">
        <f t="array" ref="W399">INDEX($B$20:$B$49,MATCH(0,COUNTIF($U$19:U398,$C$20:$C$700),0))</f>
        <v>#N/A</v>
      </c>
      <c r="X399" s="131">
        <f t="shared" si="21"/>
        <v>0</v>
      </c>
      <c r="Z399" s="131" t="e">
        <f t="array" ref="Z399">INDEX($D$20:$D$700,MATCH(0,COUNTIF(Z$19:$Z398,$D$20:$D$700),0))</f>
        <v>#N/A</v>
      </c>
      <c r="AA399" s="131">
        <f t="shared" si="22"/>
        <v>0</v>
      </c>
      <c r="AB399" s="131" t="e">
        <f t="array" ref="AB399">INDEX($B$20:$B$49,MATCH(0,COUNTIF(Z$19:$Z398,$D$20:$D$700),0))</f>
        <v>#N/A</v>
      </c>
      <c r="AC399" s="131">
        <f t="shared" si="23"/>
        <v>0</v>
      </c>
    </row>
    <row r="400" spans="2:29" x14ac:dyDescent="0.2">
      <c r="B400" s="114"/>
      <c r="C400" s="114"/>
      <c r="D400" s="113"/>
      <c r="F400" s="110"/>
      <c r="G400" s="109"/>
      <c r="H400" s="109"/>
      <c r="U400" s="131" t="e">
        <f t="array" ref="U400">INDEX($C$20:$C$700,MATCH(0,COUNTIF($U$19:U399,$C$20:$C$700),0))</f>
        <v>#N/A</v>
      </c>
      <c r="V400" s="131">
        <f t="shared" si="20"/>
        <v>0</v>
      </c>
      <c r="W400" s="131" t="e">
        <f t="array" ref="W400">INDEX($B$20:$B$49,MATCH(0,COUNTIF($U$19:U399,$C$20:$C$700),0))</f>
        <v>#N/A</v>
      </c>
      <c r="X400" s="131">
        <f t="shared" si="21"/>
        <v>0</v>
      </c>
      <c r="Z400" s="131" t="e">
        <f t="array" ref="Z400">INDEX($D$20:$D$700,MATCH(0,COUNTIF(Z$19:$Z399,$D$20:$D$700),0))</f>
        <v>#N/A</v>
      </c>
      <c r="AA400" s="131">
        <f t="shared" si="22"/>
        <v>0</v>
      </c>
      <c r="AB400" s="131" t="e">
        <f t="array" ref="AB400">INDEX($B$20:$B$49,MATCH(0,COUNTIF(Z$19:$Z399,$D$20:$D$700),0))</f>
        <v>#N/A</v>
      </c>
      <c r="AC400" s="131">
        <f t="shared" si="23"/>
        <v>0</v>
      </c>
    </row>
    <row r="401" spans="2:29" x14ac:dyDescent="0.2">
      <c r="B401" s="114"/>
      <c r="C401" s="114"/>
      <c r="D401" s="113"/>
      <c r="F401" s="110"/>
      <c r="G401" s="109"/>
      <c r="H401" s="109"/>
      <c r="U401" s="131" t="e">
        <f t="array" ref="U401">INDEX($C$20:$C$700,MATCH(0,COUNTIF($U$19:U400,$C$20:$C$700),0))</f>
        <v>#N/A</v>
      </c>
      <c r="V401" s="131">
        <f t="shared" si="20"/>
        <v>0</v>
      </c>
      <c r="W401" s="131" t="e">
        <f t="array" ref="W401">INDEX($B$20:$B$49,MATCH(0,COUNTIF($U$19:U400,$C$20:$C$700),0))</f>
        <v>#N/A</v>
      </c>
      <c r="X401" s="131">
        <f t="shared" si="21"/>
        <v>0</v>
      </c>
      <c r="Z401" s="131" t="e">
        <f t="array" ref="Z401">INDEX($D$20:$D$700,MATCH(0,COUNTIF(Z$19:$Z400,$D$20:$D$700),0))</f>
        <v>#N/A</v>
      </c>
      <c r="AA401" s="131">
        <f t="shared" si="22"/>
        <v>0</v>
      </c>
      <c r="AB401" s="131" t="e">
        <f t="array" ref="AB401">INDEX($B$20:$B$49,MATCH(0,COUNTIF(Z$19:$Z400,$D$20:$D$700),0))</f>
        <v>#N/A</v>
      </c>
      <c r="AC401" s="131">
        <f t="shared" si="23"/>
        <v>0</v>
      </c>
    </row>
    <row r="402" spans="2:29" x14ac:dyDescent="0.2">
      <c r="B402" s="114"/>
      <c r="C402" s="114"/>
      <c r="D402" s="113"/>
      <c r="F402" s="110"/>
      <c r="G402" s="109"/>
      <c r="H402" s="109"/>
      <c r="U402" s="131" t="e">
        <f t="array" ref="U402">INDEX($C$20:$C$700,MATCH(0,COUNTIF($U$19:U401,$C$20:$C$700),0))</f>
        <v>#N/A</v>
      </c>
      <c r="V402" s="131">
        <f t="shared" si="20"/>
        <v>0</v>
      </c>
      <c r="W402" s="131" t="e">
        <f t="array" ref="W402">INDEX($B$20:$B$49,MATCH(0,COUNTIF($U$19:U401,$C$20:$C$700),0))</f>
        <v>#N/A</v>
      </c>
      <c r="X402" s="131">
        <f t="shared" si="21"/>
        <v>0</v>
      </c>
      <c r="Z402" s="131" t="e">
        <f t="array" ref="Z402">INDEX($D$20:$D$700,MATCH(0,COUNTIF(Z$19:$Z401,$D$20:$D$700),0))</f>
        <v>#N/A</v>
      </c>
      <c r="AA402" s="131">
        <f t="shared" si="22"/>
        <v>0</v>
      </c>
      <c r="AB402" s="131" t="e">
        <f t="array" ref="AB402">INDEX($B$20:$B$49,MATCH(0,COUNTIF(Z$19:$Z401,$D$20:$D$700),0))</f>
        <v>#N/A</v>
      </c>
      <c r="AC402" s="131">
        <f t="shared" si="23"/>
        <v>0</v>
      </c>
    </row>
    <row r="403" spans="2:29" x14ac:dyDescent="0.2">
      <c r="B403" s="114"/>
      <c r="C403" s="114"/>
      <c r="D403" s="113"/>
      <c r="F403" s="110"/>
      <c r="G403" s="109"/>
      <c r="H403" s="109"/>
      <c r="U403" s="131" t="e">
        <f t="array" ref="U403">INDEX($C$20:$C$700,MATCH(0,COUNTIF($U$19:U402,$C$20:$C$700),0))</f>
        <v>#N/A</v>
      </c>
      <c r="V403" s="131">
        <f t="shared" si="20"/>
        <v>0</v>
      </c>
      <c r="W403" s="131" t="e">
        <f t="array" ref="W403">INDEX($B$20:$B$49,MATCH(0,COUNTIF($U$19:U402,$C$20:$C$700),0))</f>
        <v>#N/A</v>
      </c>
      <c r="X403" s="131">
        <f t="shared" si="21"/>
        <v>0</v>
      </c>
      <c r="Z403" s="131" t="e">
        <f t="array" ref="Z403">INDEX($D$20:$D$700,MATCH(0,COUNTIF(Z$19:$Z402,$D$20:$D$700),0))</f>
        <v>#N/A</v>
      </c>
      <c r="AA403" s="131">
        <f t="shared" si="22"/>
        <v>0</v>
      </c>
      <c r="AB403" s="131" t="e">
        <f t="array" ref="AB403">INDEX($B$20:$B$49,MATCH(0,COUNTIF(Z$19:$Z402,$D$20:$D$700),0))</f>
        <v>#N/A</v>
      </c>
      <c r="AC403" s="131">
        <f t="shared" si="23"/>
        <v>0</v>
      </c>
    </row>
    <row r="404" spans="2:29" x14ac:dyDescent="0.2">
      <c r="B404" s="114"/>
      <c r="C404" s="114"/>
      <c r="D404" s="113"/>
      <c r="F404" s="110"/>
      <c r="G404" s="109"/>
      <c r="H404" s="109"/>
      <c r="U404" s="131" t="e">
        <f t="array" ref="U404">INDEX($C$20:$C$700,MATCH(0,COUNTIF($U$19:U403,$C$20:$C$700),0))</f>
        <v>#N/A</v>
      </c>
      <c r="V404" s="131">
        <f t="shared" ref="V404:V467" si="24">COUNTIF($C$20:$C$700,U404)</f>
        <v>0</v>
      </c>
      <c r="W404" s="131" t="e">
        <f t="array" ref="W404">INDEX($B$20:$B$49,MATCH(0,COUNTIF($U$19:U403,$C$20:$C$700),0))</f>
        <v>#N/A</v>
      </c>
      <c r="X404" s="131">
        <f t="shared" ref="X404:X467" si="25">SUMIFS($B$20:$B$700,$C$20:$C$700,U404)</f>
        <v>0</v>
      </c>
      <c r="Z404" s="131" t="e">
        <f t="array" ref="Z404">INDEX($D$20:$D$700,MATCH(0,COUNTIF(Z$19:$Z403,$D$20:$D$700),0))</f>
        <v>#N/A</v>
      </c>
      <c r="AA404" s="131">
        <f t="shared" ref="AA404:AA467" si="26">COUNTIF($D$20:$D$700,Z404)</f>
        <v>0</v>
      </c>
      <c r="AB404" s="131" t="e">
        <f t="array" ref="AB404">INDEX($B$20:$B$49,MATCH(0,COUNTIF(Z$19:$Z403,$D$20:$D$700),0))</f>
        <v>#N/A</v>
      </c>
      <c r="AC404" s="131">
        <f t="shared" ref="AC404:AC467" si="27">SUMIFS($B$20:$B$700,$D$20:$D$700,Z404)</f>
        <v>0</v>
      </c>
    </row>
    <row r="405" spans="2:29" x14ac:dyDescent="0.2">
      <c r="B405" s="114"/>
      <c r="C405" s="114"/>
      <c r="D405" s="113"/>
      <c r="F405" s="110"/>
      <c r="G405" s="109"/>
      <c r="H405" s="109"/>
      <c r="U405" s="131" t="e">
        <f t="array" ref="U405">INDEX($C$20:$C$700,MATCH(0,COUNTIF($U$19:U404,$C$20:$C$700),0))</f>
        <v>#N/A</v>
      </c>
      <c r="V405" s="131">
        <f t="shared" si="24"/>
        <v>0</v>
      </c>
      <c r="W405" s="131" t="e">
        <f t="array" ref="W405">INDEX($B$20:$B$49,MATCH(0,COUNTIF($U$19:U404,$C$20:$C$700),0))</f>
        <v>#N/A</v>
      </c>
      <c r="X405" s="131">
        <f t="shared" si="25"/>
        <v>0</v>
      </c>
      <c r="Z405" s="131" t="e">
        <f t="array" ref="Z405">INDEX($D$20:$D$700,MATCH(0,COUNTIF(Z$19:$Z404,$D$20:$D$700),0))</f>
        <v>#N/A</v>
      </c>
      <c r="AA405" s="131">
        <f t="shared" si="26"/>
        <v>0</v>
      </c>
      <c r="AB405" s="131" t="e">
        <f t="array" ref="AB405">INDEX($B$20:$B$49,MATCH(0,COUNTIF(Z$19:$Z404,$D$20:$D$700),0))</f>
        <v>#N/A</v>
      </c>
      <c r="AC405" s="131">
        <f t="shared" si="27"/>
        <v>0</v>
      </c>
    </row>
    <row r="406" spans="2:29" x14ac:dyDescent="0.2">
      <c r="B406" s="114"/>
      <c r="C406" s="114"/>
      <c r="D406" s="113"/>
      <c r="F406" s="110"/>
      <c r="G406" s="109"/>
      <c r="H406" s="109"/>
      <c r="U406" s="131" t="e">
        <f t="array" ref="U406">INDEX($C$20:$C$700,MATCH(0,COUNTIF($U$19:U405,$C$20:$C$700),0))</f>
        <v>#N/A</v>
      </c>
      <c r="V406" s="131">
        <f t="shared" si="24"/>
        <v>0</v>
      </c>
      <c r="W406" s="131" t="e">
        <f t="array" ref="W406">INDEX($B$20:$B$49,MATCH(0,COUNTIF($U$19:U405,$C$20:$C$700),0))</f>
        <v>#N/A</v>
      </c>
      <c r="X406" s="131">
        <f t="shared" si="25"/>
        <v>0</v>
      </c>
      <c r="Z406" s="131" t="e">
        <f t="array" ref="Z406">INDEX($D$20:$D$700,MATCH(0,COUNTIF(Z$19:$Z405,$D$20:$D$700),0))</f>
        <v>#N/A</v>
      </c>
      <c r="AA406" s="131">
        <f t="shared" si="26"/>
        <v>0</v>
      </c>
      <c r="AB406" s="131" t="e">
        <f t="array" ref="AB406">INDEX($B$20:$B$49,MATCH(0,COUNTIF(Z$19:$Z405,$D$20:$D$700),0))</f>
        <v>#N/A</v>
      </c>
      <c r="AC406" s="131">
        <f t="shared" si="27"/>
        <v>0</v>
      </c>
    </row>
    <row r="407" spans="2:29" x14ac:dyDescent="0.2">
      <c r="B407" s="114"/>
      <c r="C407" s="114"/>
      <c r="D407" s="113"/>
      <c r="F407" s="110"/>
      <c r="G407" s="109"/>
      <c r="H407" s="109"/>
      <c r="U407" s="131" t="e">
        <f t="array" ref="U407">INDEX($C$20:$C$700,MATCH(0,COUNTIF($U$19:U406,$C$20:$C$700),0))</f>
        <v>#N/A</v>
      </c>
      <c r="V407" s="131">
        <f t="shared" si="24"/>
        <v>0</v>
      </c>
      <c r="W407" s="131" t="e">
        <f t="array" ref="W407">INDEX($B$20:$B$49,MATCH(0,COUNTIF($U$19:U406,$C$20:$C$700),0))</f>
        <v>#N/A</v>
      </c>
      <c r="X407" s="131">
        <f t="shared" si="25"/>
        <v>0</v>
      </c>
      <c r="Z407" s="131" t="e">
        <f t="array" ref="Z407">INDEX($D$20:$D$700,MATCH(0,COUNTIF(Z$19:$Z406,$D$20:$D$700),0))</f>
        <v>#N/A</v>
      </c>
      <c r="AA407" s="131">
        <f t="shared" si="26"/>
        <v>0</v>
      </c>
      <c r="AB407" s="131" t="e">
        <f t="array" ref="AB407">INDEX($B$20:$B$49,MATCH(0,COUNTIF(Z$19:$Z406,$D$20:$D$700),0))</f>
        <v>#N/A</v>
      </c>
      <c r="AC407" s="131">
        <f t="shared" si="27"/>
        <v>0</v>
      </c>
    </row>
    <row r="408" spans="2:29" x14ac:dyDescent="0.2">
      <c r="B408" s="114"/>
      <c r="C408" s="114"/>
      <c r="D408" s="113"/>
      <c r="F408" s="110"/>
      <c r="G408" s="109"/>
      <c r="H408" s="109"/>
      <c r="U408" s="131" t="e">
        <f t="array" ref="U408">INDEX($C$20:$C$700,MATCH(0,COUNTIF($U$19:U407,$C$20:$C$700),0))</f>
        <v>#N/A</v>
      </c>
      <c r="V408" s="131">
        <f t="shared" si="24"/>
        <v>0</v>
      </c>
      <c r="W408" s="131" t="e">
        <f t="array" ref="W408">INDEX($B$20:$B$49,MATCH(0,COUNTIF($U$19:U407,$C$20:$C$700),0))</f>
        <v>#N/A</v>
      </c>
      <c r="X408" s="131">
        <f t="shared" si="25"/>
        <v>0</v>
      </c>
      <c r="Z408" s="131" t="e">
        <f t="array" ref="Z408">INDEX($D$20:$D$700,MATCH(0,COUNTIF(Z$19:$Z407,$D$20:$D$700),0))</f>
        <v>#N/A</v>
      </c>
      <c r="AA408" s="131">
        <f t="shared" si="26"/>
        <v>0</v>
      </c>
      <c r="AB408" s="131" t="e">
        <f t="array" ref="AB408">INDEX($B$20:$B$49,MATCH(0,COUNTIF(Z$19:$Z407,$D$20:$D$700),0))</f>
        <v>#N/A</v>
      </c>
      <c r="AC408" s="131">
        <f t="shared" si="27"/>
        <v>0</v>
      </c>
    </row>
    <row r="409" spans="2:29" x14ac:dyDescent="0.2">
      <c r="B409" s="114"/>
      <c r="C409" s="114"/>
      <c r="D409" s="113"/>
      <c r="F409" s="110"/>
      <c r="G409" s="109"/>
      <c r="H409" s="109"/>
      <c r="U409" s="131" t="e">
        <f t="array" ref="U409">INDEX($C$20:$C$700,MATCH(0,COUNTIF($U$19:U408,$C$20:$C$700),0))</f>
        <v>#N/A</v>
      </c>
      <c r="V409" s="131">
        <f t="shared" si="24"/>
        <v>0</v>
      </c>
      <c r="W409" s="131" t="e">
        <f t="array" ref="W409">INDEX($B$20:$B$49,MATCH(0,COUNTIF($U$19:U408,$C$20:$C$700),0))</f>
        <v>#N/A</v>
      </c>
      <c r="X409" s="131">
        <f t="shared" si="25"/>
        <v>0</v>
      </c>
      <c r="Z409" s="131" t="e">
        <f t="array" ref="Z409">INDEX($D$20:$D$700,MATCH(0,COUNTIF(Z$19:$Z408,$D$20:$D$700),0))</f>
        <v>#N/A</v>
      </c>
      <c r="AA409" s="131">
        <f t="shared" si="26"/>
        <v>0</v>
      </c>
      <c r="AB409" s="131" t="e">
        <f t="array" ref="AB409">INDEX($B$20:$B$49,MATCH(0,COUNTIF(Z$19:$Z408,$D$20:$D$700),0))</f>
        <v>#N/A</v>
      </c>
      <c r="AC409" s="131">
        <f t="shared" si="27"/>
        <v>0</v>
      </c>
    </row>
    <row r="410" spans="2:29" x14ac:dyDescent="0.2">
      <c r="B410" s="114"/>
      <c r="C410" s="114"/>
      <c r="D410" s="113"/>
      <c r="F410" s="110"/>
      <c r="G410" s="109"/>
      <c r="H410" s="109"/>
      <c r="U410" s="131" t="e">
        <f t="array" ref="U410">INDEX($C$20:$C$700,MATCH(0,COUNTIF($U$19:U409,$C$20:$C$700),0))</f>
        <v>#N/A</v>
      </c>
      <c r="V410" s="131">
        <f t="shared" si="24"/>
        <v>0</v>
      </c>
      <c r="W410" s="131" t="e">
        <f t="array" ref="W410">INDEX($B$20:$B$49,MATCH(0,COUNTIF($U$19:U409,$C$20:$C$700),0))</f>
        <v>#N/A</v>
      </c>
      <c r="X410" s="131">
        <f t="shared" si="25"/>
        <v>0</v>
      </c>
      <c r="Z410" s="131" t="e">
        <f t="array" ref="Z410">INDEX($D$20:$D$700,MATCH(0,COUNTIF(Z$19:$Z409,$D$20:$D$700),0))</f>
        <v>#N/A</v>
      </c>
      <c r="AA410" s="131">
        <f t="shared" si="26"/>
        <v>0</v>
      </c>
      <c r="AB410" s="131" t="e">
        <f t="array" ref="AB410">INDEX($B$20:$B$49,MATCH(0,COUNTIF(Z$19:$Z409,$D$20:$D$700),0))</f>
        <v>#N/A</v>
      </c>
      <c r="AC410" s="131">
        <f t="shared" si="27"/>
        <v>0</v>
      </c>
    </row>
    <row r="411" spans="2:29" x14ac:dyDescent="0.2">
      <c r="B411" s="114"/>
      <c r="C411" s="114"/>
      <c r="D411" s="113"/>
      <c r="F411" s="110"/>
      <c r="G411" s="109"/>
      <c r="H411" s="109"/>
      <c r="U411" s="131" t="e">
        <f t="array" ref="U411">INDEX($C$20:$C$700,MATCH(0,COUNTIF($U$19:U410,$C$20:$C$700),0))</f>
        <v>#N/A</v>
      </c>
      <c r="V411" s="131">
        <f t="shared" si="24"/>
        <v>0</v>
      </c>
      <c r="W411" s="131" t="e">
        <f t="array" ref="W411">INDEX($B$20:$B$49,MATCH(0,COUNTIF($U$19:U410,$C$20:$C$700),0))</f>
        <v>#N/A</v>
      </c>
      <c r="X411" s="131">
        <f t="shared" si="25"/>
        <v>0</v>
      </c>
      <c r="Z411" s="131" t="e">
        <f t="array" ref="Z411">INDEX($D$20:$D$700,MATCH(0,COUNTIF(Z$19:$Z410,$D$20:$D$700),0))</f>
        <v>#N/A</v>
      </c>
      <c r="AA411" s="131">
        <f t="shared" si="26"/>
        <v>0</v>
      </c>
      <c r="AB411" s="131" t="e">
        <f t="array" ref="AB411">INDEX($B$20:$B$49,MATCH(0,COUNTIF(Z$19:$Z410,$D$20:$D$700),0))</f>
        <v>#N/A</v>
      </c>
      <c r="AC411" s="131">
        <f t="shared" si="27"/>
        <v>0</v>
      </c>
    </row>
    <row r="412" spans="2:29" x14ac:dyDescent="0.2">
      <c r="B412" s="114"/>
      <c r="C412" s="114"/>
      <c r="D412" s="113"/>
      <c r="F412" s="110"/>
      <c r="G412" s="109"/>
      <c r="H412" s="109"/>
      <c r="U412" s="131" t="e">
        <f t="array" ref="U412">INDEX($C$20:$C$700,MATCH(0,COUNTIF($U$19:U411,$C$20:$C$700),0))</f>
        <v>#N/A</v>
      </c>
      <c r="V412" s="131">
        <f t="shared" si="24"/>
        <v>0</v>
      </c>
      <c r="W412" s="131" t="e">
        <f t="array" ref="W412">INDEX($B$20:$B$49,MATCH(0,COUNTIF($U$19:U411,$C$20:$C$700),0))</f>
        <v>#N/A</v>
      </c>
      <c r="X412" s="131">
        <f t="shared" si="25"/>
        <v>0</v>
      </c>
      <c r="Z412" s="131" t="e">
        <f t="array" ref="Z412">INDEX($D$20:$D$700,MATCH(0,COUNTIF(Z$19:$Z411,$D$20:$D$700),0))</f>
        <v>#N/A</v>
      </c>
      <c r="AA412" s="131">
        <f t="shared" si="26"/>
        <v>0</v>
      </c>
      <c r="AB412" s="131" t="e">
        <f t="array" ref="AB412">INDEX($B$20:$B$49,MATCH(0,COUNTIF(Z$19:$Z411,$D$20:$D$700),0))</f>
        <v>#N/A</v>
      </c>
      <c r="AC412" s="131">
        <f t="shared" si="27"/>
        <v>0</v>
      </c>
    </row>
    <row r="413" spans="2:29" x14ac:dyDescent="0.2">
      <c r="B413" s="114"/>
      <c r="C413" s="114"/>
      <c r="D413" s="113"/>
      <c r="F413" s="110"/>
      <c r="G413" s="109"/>
      <c r="H413" s="109"/>
      <c r="U413" s="131" t="e">
        <f t="array" ref="U413">INDEX($C$20:$C$700,MATCH(0,COUNTIF($U$19:U412,$C$20:$C$700),0))</f>
        <v>#N/A</v>
      </c>
      <c r="V413" s="131">
        <f t="shared" si="24"/>
        <v>0</v>
      </c>
      <c r="W413" s="131" t="e">
        <f t="array" ref="W413">INDEX($B$20:$B$49,MATCH(0,COUNTIF($U$19:U412,$C$20:$C$700),0))</f>
        <v>#N/A</v>
      </c>
      <c r="X413" s="131">
        <f t="shared" si="25"/>
        <v>0</v>
      </c>
      <c r="Z413" s="131" t="e">
        <f t="array" ref="Z413">INDEX($D$20:$D$700,MATCH(0,COUNTIF(Z$19:$Z412,$D$20:$D$700),0))</f>
        <v>#N/A</v>
      </c>
      <c r="AA413" s="131">
        <f t="shared" si="26"/>
        <v>0</v>
      </c>
      <c r="AB413" s="131" t="e">
        <f t="array" ref="AB413">INDEX($B$20:$B$49,MATCH(0,COUNTIF(Z$19:$Z412,$D$20:$D$700),0))</f>
        <v>#N/A</v>
      </c>
      <c r="AC413" s="131">
        <f t="shared" si="27"/>
        <v>0</v>
      </c>
    </row>
    <row r="414" spans="2:29" x14ac:dyDescent="0.2">
      <c r="B414" s="114"/>
      <c r="C414" s="114"/>
      <c r="D414" s="113"/>
      <c r="F414" s="110"/>
      <c r="G414" s="109"/>
      <c r="H414" s="109"/>
      <c r="U414" s="131" t="e">
        <f t="array" ref="U414">INDEX($C$20:$C$700,MATCH(0,COUNTIF($U$19:U413,$C$20:$C$700),0))</f>
        <v>#N/A</v>
      </c>
      <c r="V414" s="131">
        <f t="shared" si="24"/>
        <v>0</v>
      </c>
      <c r="W414" s="131" t="e">
        <f t="array" ref="W414">INDEX($B$20:$B$49,MATCH(0,COUNTIF($U$19:U413,$C$20:$C$700),0))</f>
        <v>#N/A</v>
      </c>
      <c r="X414" s="131">
        <f t="shared" si="25"/>
        <v>0</v>
      </c>
      <c r="Z414" s="131" t="e">
        <f t="array" ref="Z414">INDEX($D$20:$D$700,MATCH(0,COUNTIF(Z$19:$Z413,$D$20:$D$700),0))</f>
        <v>#N/A</v>
      </c>
      <c r="AA414" s="131">
        <f t="shared" si="26"/>
        <v>0</v>
      </c>
      <c r="AB414" s="131" t="e">
        <f t="array" ref="AB414">INDEX($B$20:$B$49,MATCH(0,COUNTIF(Z$19:$Z413,$D$20:$D$700),0))</f>
        <v>#N/A</v>
      </c>
      <c r="AC414" s="131">
        <f t="shared" si="27"/>
        <v>0</v>
      </c>
    </row>
    <row r="415" spans="2:29" x14ac:dyDescent="0.2">
      <c r="B415" s="114"/>
      <c r="C415" s="114"/>
      <c r="D415" s="113"/>
      <c r="F415" s="110"/>
      <c r="G415" s="109"/>
      <c r="H415" s="109"/>
      <c r="U415" s="131" t="e">
        <f t="array" ref="U415">INDEX($C$20:$C$700,MATCH(0,COUNTIF($U$19:U414,$C$20:$C$700),0))</f>
        <v>#N/A</v>
      </c>
      <c r="V415" s="131">
        <f t="shared" si="24"/>
        <v>0</v>
      </c>
      <c r="W415" s="131" t="e">
        <f t="array" ref="W415">INDEX($B$20:$B$49,MATCH(0,COUNTIF($U$19:U414,$C$20:$C$700),0))</f>
        <v>#N/A</v>
      </c>
      <c r="X415" s="131">
        <f t="shared" si="25"/>
        <v>0</v>
      </c>
      <c r="Z415" s="131" t="e">
        <f t="array" ref="Z415">INDEX($D$20:$D$700,MATCH(0,COUNTIF(Z$19:$Z414,$D$20:$D$700),0))</f>
        <v>#N/A</v>
      </c>
      <c r="AA415" s="131">
        <f t="shared" si="26"/>
        <v>0</v>
      </c>
      <c r="AB415" s="131" t="e">
        <f t="array" ref="AB415">INDEX($B$20:$B$49,MATCH(0,COUNTIF(Z$19:$Z414,$D$20:$D$700),0))</f>
        <v>#N/A</v>
      </c>
      <c r="AC415" s="131">
        <f t="shared" si="27"/>
        <v>0</v>
      </c>
    </row>
    <row r="416" spans="2:29" x14ac:dyDescent="0.2">
      <c r="B416" s="114"/>
      <c r="C416" s="114"/>
      <c r="D416" s="113"/>
      <c r="F416" s="110"/>
      <c r="G416" s="109"/>
      <c r="H416" s="109"/>
      <c r="U416" s="131" t="e">
        <f t="array" ref="U416">INDEX($C$20:$C$700,MATCH(0,COUNTIF($U$19:U415,$C$20:$C$700),0))</f>
        <v>#N/A</v>
      </c>
      <c r="V416" s="131">
        <f t="shared" si="24"/>
        <v>0</v>
      </c>
      <c r="W416" s="131" t="e">
        <f t="array" ref="W416">INDEX($B$20:$B$49,MATCH(0,COUNTIF($U$19:U415,$C$20:$C$700),0))</f>
        <v>#N/A</v>
      </c>
      <c r="X416" s="131">
        <f t="shared" si="25"/>
        <v>0</v>
      </c>
      <c r="Z416" s="131" t="e">
        <f t="array" ref="Z416">INDEX($D$20:$D$700,MATCH(0,COUNTIF(Z$19:$Z415,$D$20:$D$700),0))</f>
        <v>#N/A</v>
      </c>
      <c r="AA416" s="131">
        <f t="shared" si="26"/>
        <v>0</v>
      </c>
      <c r="AB416" s="131" t="e">
        <f t="array" ref="AB416">INDEX($B$20:$B$49,MATCH(0,COUNTIF(Z$19:$Z415,$D$20:$D$700),0))</f>
        <v>#N/A</v>
      </c>
      <c r="AC416" s="131">
        <f t="shared" si="27"/>
        <v>0</v>
      </c>
    </row>
    <row r="417" spans="2:29" x14ac:dyDescent="0.2">
      <c r="B417" s="114"/>
      <c r="C417" s="114"/>
      <c r="D417" s="113"/>
      <c r="F417" s="110"/>
      <c r="G417" s="109"/>
      <c r="H417" s="109"/>
      <c r="U417" s="131" t="e">
        <f t="array" ref="U417">INDEX($C$20:$C$700,MATCH(0,COUNTIF($U$19:U416,$C$20:$C$700),0))</f>
        <v>#N/A</v>
      </c>
      <c r="V417" s="131">
        <f t="shared" si="24"/>
        <v>0</v>
      </c>
      <c r="W417" s="131" t="e">
        <f t="array" ref="W417">INDEX($B$20:$B$49,MATCH(0,COUNTIF($U$19:U416,$C$20:$C$700),0))</f>
        <v>#N/A</v>
      </c>
      <c r="X417" s="131">
        <f t="shared" si="25"/>
        <v>0</v>
      </c>
      <c r="Z417" s="131" t="e">
        <f t="array" ref="Z417">INDEX($D$20:$D$700,MATCH(0,COUNTIF(Z$19:$Z416,$D$20:$D$700),0))</f>
        <v>#N/A</v>
      </c>
      <c r="AA417" s="131">
        <f t="shared" si="26"/>
        <v>0</v>
      </c>
      <c r="AB417" s="131" t="e">
        <f t="array" ref="AB417">INDEX($B$20:$B$49,MATCH(0,COUNTIF(Z$19:$Z416,$D$20:$D$700),0))</f>
        <v>#N/A</v>
      </c>
      <c r="AC417" s="131">
        <f t="shared" si="27"/>
        <v>0</v>
      </c>
    </row>
    <row r="418" spans="2:29" x14ac:dyDescent="0.2">
      <c r="B418" s="114"/>
      <c r="C418" s="114"/>
      <c r="D418" s="113"/>
      <c r="F418" s="110"/>
      <c r="G418" s="109"/>
      <c r="H418" s="109"/>
      <c r="U418" s="131" t="e">
        <f t="array" ref="U418">INDEX($C$20:$C$700,MATCH(0,COUNTIF($U$19:U417,$C$20:$C$700),0))</f>
        <v>#N/A</v>
      </c>
      <c r="V418" s="131">
        <f t="shared" si="24"/>
        <v>0</v>
      </c>
      <c r="W418" s="131" t="e">
        <f t="array" ref="W418">INDEX($B$20:$B$49,MATCH(0,COUNTIF($U$19:U417,$C$20:$C$700),0))</f>
        <v>#N/A</v>
      </c>
      <c r="X418" s="131">
        <f t="shared" si="25"/>
        <v>0</v>
      </c>
      <c r="Z418" s="131" t="e">
        <f t="array" ref="Z418">INDEX($D$20:$D$700,MATCH(0,COUNTIF(Z$19:$Z417,$D$20:$D$700),0))</f>
        <v>#N/A</v>
      </c>
      <c r="AA418" s="131">
        <f t="shared" si="26"/>
        <v>0</v>
      </c>
      <c r="AB418" s="131" t="e">
        <f t="array" ref="AB418">INDEX($B$20:$B$49,MATCH(0,COUNTIF(Z$19:$Z417,$D$20:$D$700),0))</f>
        <v>#N/A</v>
      </c>
      <c r="AC418" s="131">
        <f t="shared" si="27"/>
        <v>0</v>
      </c>
    </row>
    <row r="419" spans="2:29" x14ac:dyDescent="0.2">
      <c r="B419" s="114"/>
      <c r="C419" s="114"/>
      <c r="D419" s="113"/>
      <c r="F419" s="110"/>
      <c r="G419" s="109"/>
      <c r="H419" s="109"/>
      <c r="U419" s="131" t="e">
        <f t="array" ref="U419">INDEX($C$20:$C$700,MATCH(0,COUNTIF($U$19:U418,$C$20:$C$700),0))</f>
        <v>#N/A</v>
      </c>
      <c r="V419" s="131">
        <f t="shared" si="24"/>
        <v>0</v>
      </c>
      <c r="W419" s="131" t="e">
        <f t="array" ref="W419">INDEX($B$20:$B$49,MATCH(0,COUNTIF($U$19:U418,$C$20:$C$700),0))</f>
        <v>#N/A</v>
      </c>
      <c r="X419" s="131">
        <f t="shared" si="25"/>
        <v>0</v>
      </c>
      <c r="Z419" s="131" t="e">
        <f t="array" ref="Z419">INDEX($D$20:$D$700,MATCH(0,COUNTIF(Z$19:$Z418,$D$20:$D$700),0))</f>
        <v>#N/A</v>
      </c>
      <c r="AA419" s="131">
        <f t="shared" si="26"/>
        <v>0</v>
      </c>
      <c r="AB419" s="131" t="e">
        <f t="array" ref="AB419">INDEX($B$20:$B$49,MATCH(0,COUNTIF(Z$19:$Z418,$D$20:$D$700),0))</f>
        <v>#N/A</v>
      </c>
      <c r="AC419" s="131">
        <f t="shared" si="27"/>
        <v>0</v>
      </c>
    </row>
    <row r="420" spans="2:29" x14ac:dyDescent="0.2">
      <c r="B420" s="114"/>
      <c r="C420" s="114"/>
      <c r="D420" s="113"/>
      <c r="F420" s="110"/>
      <c r="G420" s="109"/>
      <c r="H420" s="109"/>
      <c r="U420" s="131" t="e">
        <f t="array" ref="U420">INDEX($C$20:$C$700,MATCH(0,COUNTIF($U$19:U419,$C$20:$C$700),0))</f>
        <v>#N/A</v>
      </c>
      <c r="V420" s="131">
        <f t="shared" si="24"/>
        <v>0</v>
      </c>
      <c r="W420" s="131" t="e">
        <f t="array" ref="W420">INDEX($B$20:$B$49,MATCH(0,COUNTIF($U$19:U419,$C$20:$C$700),0))</f>
        <v>#N/A</v>
      </c>
      <c r="X420" s="131">
        <f t="shared" si="25"/>
        <v>0</v>
      </c>
      <c r="Z420" s="131" t="e">
        <f t="array" ref="Z420">INDEX($D$20:$D$700,MATCH(0,COUNTIF(Z$19:$Z419,$D$20:$D$700),0))</f>
        <v>#N/A</v>
      </c>
      <c r="AA420" s="131">
        <f t="shared" si="26"/>
        <v>0</v>
      </c>
      <c r="AB420" s="131" t="e">
        <f t="array" ref="AB420">INDEX($B$20:$B$49,MATCH(0,COUNTIF(Z$19:$Z419,$D$20:$D$700),0))</f>
        <v>#N/A</v>
      </c>
      <c r="AC420" s="131">
        <f t="shared" si="27"/>
        <v>0</v>
      </c>
    </row>
    <row r="421" spans="2:29" x14ac:dyDescent="0.2">
      <c r="B421" s="114"/>
      <c r="C421" s="114"/>
      <c r="D421" s="113"/>
      <c r="F421" s="110"/>
      <c r="G421" s="109"/>
      <c r="H421" s="109"/>
      <c r="U421" s="131" t="e">
        <f t="array" ref="U421">INDEX($C$20:$C$700,MATCH(0,COUNTIF($U$19:U420,$C$20:$C$700),0))</f>
        <v>#N/A</v>
      </c>
      <c r="V421" s="131">
        <f t="shared" si="24"/>
        <v>0</v>
      </c>
      <c r="W421" s="131" t="e">
        <f t="array" ref="W421">INDEX($B$20:$B$49,MATCH(0,COUNTIF($U$19:U420,$C$20:$C$700),0))</f>
        <v>#N/A</v>
      </c>
      <c r="X421" s="131">
        <f t="shared" si="25"/>
        <v>0</v>
      </c>
      <c r="Z421" s="131" t="e">
        <f t="array" ref="Z421">INDEX($D$20:$D$700,MATCH(0,COUNTIF(Z$19:$Z420,$D$20:$D$700),0))</f>
        <v>#N/A</v>
      </c>
      <c r="AA421" s="131">
        <f t="shared" si="26"/>
        <v>0</v>
      </c>
      <c r="AB421" s="131" t="e">
        <f t="array" ref="AB421">INDEX($B$20:$B$49,MATCH(0,COUNTIF(Z$19:$Z420,$D$20:$D$700),0))</f>
        <v>#N/A</v>
      </c>
      <c r="AC421" s="131">
        <f t="shared" si="27"/>
        <v>0</v>
      </c>
    </row>
    <row r="422" spans="2:29" x14ac:dyDescent="0.2">
      <c r="B422" s="114"/>
      <c r="C422" s="114"/>
      <c r="D422" s="113"/>
      <c r="F422" s="110"/>
      <c r="G422" s="109"/>
      <c r="H422" s="109"/>
      <c r="U422" s="131" t="e">
        <f t="array" ref="U422">INDEX($C$20:$C$700,MATCH(0,COUNTIF($U$19:U421,$C$20:$C$700),0))</f>
        <v>#N/A</v>
      </c>
      <c r="V422" s="131">
        <f t="shared" si="24"/>
        <v>0</v>
      </c>
      <c r="W422" s="131" t="e">
        <f t="array" ref="W422">INDEX($B$20:$B$49,MATCH(0,COUNTIF($U$19:U421,$C$20:$C$700),0))</f>
        <v>#N/A</v>
      </c>
      <c r="X422" s="131">
        <f t="shared" si="25"/>
        <v>0</v>
      </c>
      <c r="Z422" s="131" t="e">
        <f t="array" ref="Z422">INDEX($D$20:$D$700,MATCH(0,COUNTIF(Z$19:$Z421,$D$20:$D$700),0))</f>
        <v>#N/A</v>
      </c>
      <c r="AA422" s="131">
        <f t="shared" si="26"/>
        <v>0</v>
      </c>
      <c r="AB422" s="131" t="e">
        <f t="array" ref="AB422">INDEX($B$20:$B$49,MATCH(0,COUNTIF(Z$19:$Z421,$D$20:$D$700),0))</f>
        <v>#N/A</v>
      </c>
      <c r="AC422" s="131">
        <f t="shared" si="27"/>
        <v>0</v>
      </c>
    </row>
    <row r="423" spans="2:29" x14ac:dyDescent="0.2">
      <c r="B423" s="114"/>
      <c r="C423" s="114"/>
      <c r="D423" s="113"/>
      <c r="F423" s="110"/>
      <c r="G423" s="109"/>
      <c r="H423" s="109"/>
      <c r="U423" s="131" t="e">
        <f t="array" ref="U423">INDEX($C$20:$C$700,MATCH(0,COUNTIF($U$19:U422,$C$20:$C$700),0))</f>
        <v>#N/A</v>
      </c>
      <c r="V423" s="131">
        <f t="shared" si="24"/>
        <v>0</v>
      </c>
      <c r="W423" s="131" t="e">
        <f t="array" ref="W423">INDEX($B$20:$B$49,MATCH(0,COUNTIF($U$19:U422,$C$20:$C$700),0))</f>
        <v>#N/A</v>
      </c>
      <c r="X423" s="131">
        <f t="shared" si="25"/>
        <v>0</v>
      </c>
      <c r="Z423" s="131" t="e">
        <f t="array" ref="Z423">INDEX($D$20:$D$700,MATCH(0,COUNTIF(Z$19:$Z422,$D$20:$D$700),0))</f>
        <v>#N/A</v>
      </c>
      <c r="AA423" s="131">
        <f t="shared" si="26"/>
        <v>0</v>
      </c>
      <c r="AB423" s="131" t="e">
        <f t="array" ref="AB423">INDEX($B$20:$B$49,MATCH(0,COUNTIF(Z$19:$Z422,$D$20:$D$700),0))</f>
        <v>#N/A</v>
      </c>
      <c r="AC423" s="131">
        <f t="shared" si="27"/>
        <v>0</v>
      </c>
    </row>
    <row r="424" spans="2:29" x14ac:dyDescent="0.2">
      <c r="B424" s="114"/>
      <c r="C424" s="114"/>
      <c r="D424" s="113"/>
      <c r="F424" s="110"/>
      <c r="G424" s="109"/>
      <c r="H424" s="109"/>
      <c r="U424" s="131" t="e">
        <f t="array" ref="U424">INDEX($C$20:$C$700,MATCH(0,COUNTIF($U$19:U423,$C$20:$C$700),0))</f>
        <v>#N/A</v>
      </c>
      <c r="V424" s="131">
        <f t="shared" si="24"/>
        <v>0</v>
      </c>
      <c r="W424" s="131" t="e">
        <f t="array" ref="W424">INDEX($B$20:$B$49,MATCH(0,COUNTIF($U$19:U423,$C$20:$C$700),0))</f>
        <v>#N/A</v>
      </c>
      <c r="X424" s="131">
        <f t="shared" si="25"/>
        <v>0</v>
      </c>
      <c r="Z424" s="131" t="e">
        <f t="array" ref="Z424">INDEX($D$20:$D$700,MATCH(0,COUNTIF(Z$19:$Z423,$D$20:$D$700),0))</f>
        <v>#N/A</v>
      </c>
      <c r="AA424" s="131">
        <f t="shared" si="26"/>
        <v>0</v>
      </c>
      <c r="AB424" s="131" t="e">
        <f t="array" ref="AB424">INDEX($B$20:$B$49,MATCH(0,COUNTIF(Z$19:$Z423,$D$20:$D$700),0))</f>
        <v>#N/A</v>
      </c>
      <c r="AC424" s="131">
        <f t="shared" si="27"/>
        <v>0</v>
      </c>
    </row>
    <row r="425" spans="2:29" x14ac:dyDescent="0.2">
      <c r="B425" s="114"/>
      <c r="C425" s="114"/>
      <c r="D425" s="113"/>
      <c r="F425" s="110"/>
      <c r="G425" s="109"/>
      <c r="H425" s="109"/>
      <c r="U425" s="131" t="e">
        <f t="array" ref="U425">INDEX($C$20:$C$700,MATCH(0,COUNTIF($U$19:U424,$C$20:$C$700),0))</f>
        <v>#N/A</v>
      </c>
      <c r="V425" s="131">
        <f t="shared" si="24"/>
        <v>0</v>
      </c>
      <c r="W425" s="131" t="e">
        <f t="array" ref="W425">INDEX($B$20:$B$49,MATCH(0,COUNTIF($U$19:U424,$C$20:$C$700),0))</f>
        <v>#N/A</v>
      </c>
      <c r="X425" s="131">
        <f t="shared" si="25"/>
        <v>0</v>
      </c>
      <c r="Z425" s="131" t="e">
        <f t="array" ref="Z425">INDEX($D$20:$D$700,MATCH(0,COUNTIF(Z$19:$Z424,$D$20:$D$700),0))</f>
        <v>#N/A</v>
      </c>
      <c r="AA425" s="131">
        <f t="shared" si="26"/>
        <v>0</v>
      </c>
      <c r="AB425" s="131" t="e">
        <f t="array" ref="AB425">INDEX($B$20:$B$49,MATCH(0,COUNTIF(Z$19:$Z424,$D$20:$D$700),0))</f>
        <v>#N/A</v>
      </c>
      <c r="AC425" s="131">
        <f t="shared" si="27"/>
        <v>0</v>
      </c>
    </row>
    <row r="426" spans="2:29" x14ac:dyDescent="0.2">
      <c r="B426" s="114"/>
      <c r="C426" s="114"/>
      <c r="D426" s="113"/>
      <c r="F426" s="110"/>
      <c r="G426" s="109"/>
      <c r="H426" s="109"/>
      <c r="U426" s="131" t="e">
        <f t="array" ref="U426">INDEX($C$20:$C$700,MATCH(0,COUNTIF($U$19:U425,$C$20:$C$700),0))</f>
        <v>#N/A</v>
      </c>
      <c r="V426" s="131">
        <f t="shared" si="24"/>
        <v>0</v>
      </c>
      <c r="W426" s="131" t="e">
        <f t="array" ref="W426">INDEX($B$20:$B$49,MATCH(0,COUNTIF($U$19:U425,$C$20:$C$700),0))</f>
        <v>#N/A</v>
      </c>
      <c r="X426" s="131">
        <f t="shared" si="25"/>
        <v>0</v>
      </c>
      <c r="Z426" s="131" t="e">
        <f t="array" ref="Z426">INDEX($D$20:$D$700,MATCH(0,COUNTIF(Z$19:$Z425,$D$20:$D$700),0))</f>
        <v>#N/A</v>
      </c>
      <c r="AA426" s="131">
        <f t="shared" si="26"/>
        <v>0</v>
      </c>
      <c r="AB426" s="131" t="e">
        <f t="array" ref="AB426">INDEX($B$20:$B$49,MATCH(0,COUNTIF(Z$19:$Z425,$D$20:$D$700),0))</f>
        <v>#N/A</v>
      </c>
      <c r="AC426" s="131">
        <f t="shared" si="27"/>
        <v>0</v>
      </c>
    </row>
    <row r="427" spans="2:29" x14ac:dyDescent="0.2">
      <c r="B427" s="114"/>
      <c r="C427" s="114"/>
      <c r="D427" s="113"/>
      <c r="F427" s="110"/>
      <c r="G427" s="109"/>
      <c r="H427" s="109"/>
      <c r="U427" s="131" t="e">
        <f t="array" ref="U427">INDEX($C$20:$C$700,MATCH(0,COUNTIF($U$19:U426,$C$20:$C$700),0))</f>
        <v>#N/A</v>
      </c>
      <c r="V427" s="131">
        <f t="shared" si="24"/>
        <v>0</v>
      </c>
      <c r="W427" s="131" t="e">
        <f t="array" ref="W427">INDEX($B$20:$B$49,MATCH(0,COUNTIF($U$19:U426,$C$20:$C$700),0))</f>
        <v>#N/A</v>
      </c>
      <c r="X427" s="131">
        <f t="shared" si="25"/>
        <v>0</v>
      </c>
      <c r="Z427" s="131" t="e">
        <f t="array" ref="Z427">INDEX($D$20:$D$700,MATCH(0,COUNTIF(Z$19:$Z426,$D$20:$D$700),0))</f>
        <v>#N/A</v>
      </c>
      <c r="AA427" s="131">
        <f t="shared" si="26"/>
        <v>0</v>
      </c>
      <c r="AB427" s="131" t="e">
        <f t="array" ref="AB427">INDEX($B$20:$B$49,MATCH(0,COUNTIF(Z$19:$Z426,$D$20:$D$700),0))</f>
        <v>#N/A</v>
      </c>
      <c r="AC427" s="131">
        <f t="shared" si="27"/>
        <v>0</v>
      </c>
    </row>
    <row r="428" spans="2:29" x14ac:dyDescent="0.2">
      <c r="B428" s="114"/>
      <c r="C428" s="114"/>
      <c r="D428" s="113"/>
      <c r="F428" s="110"/>
      <c r="G428" s="109"/>
      <c r="H428" s="109"/>
      <c r="U428" s="131" t="e">
        <f t="array" ref="U428">INDEX($C$20:$C$700,MATCH(0,COUNTIF($U$19:U427,$C$20:$C$700),0))</f>
        <v>#N/A</v>
      </c>
      <c r="V428" s="131">
        <f t="shared" si="24"/>
        <v>0</v>
      </c>
      <c r="W428" s="131" t="e">
        <f t="array" ref="W428">INDEX($B$20:$B$49,MATCH(0,COUNTIF($U$19:U427,$C$20:$C$700),0))</f>
        <v>#N/A</v>
      </c>
      <c r="X428" s="131">
        <f t="shared" si="25"/>
        <v>0</v>
      </c>
      <c r="Z428" s="131" t="e">
        <f t="array" ref="Z428">INDEX($D$20:$D$700,MATCH(0,COUNTIF(Z$19:$Z427,$D$20:$D$700),0))</f>
        <v>#N/A</v>
      </c>
      <c r="AA428" s="131">
        <f t="shared" si="26"/>
        <v>0</v>
      </c>
      <c r="AB428" s="131" t="e">
        <f t="array" ref="AB428">INDEX($B$20:$B$49,MATCH(0,COUNTIF(Z$19:$Z427,$D$20:$D$700),0))</f>
        <v>#N/A</v>
      </c>
      <c r="AC428" s="131">
        <f t="shared" si="27"/>
        <v>0</v>
      </c>
    </row>
    <row r="429" spans="2:29" x14ac:dyDescent="0.2">
      <c r="B429" s="114"/>
      <c r="C429" s="114"/>
      <c r="D429" s="113"/>
      <c r="F429" s="110"/>
      <c r="G429" s="109"/>
      <c r="H429" s="109"/>
      <c r="U429" s="131" t="e">
        <f t="array" ref="U429">INDEX($C$20:$C$700,MATCH(0,COUNTIF($U$19:U428,$C$20:$C$700),0))</f>
        <v>#N/A</v>
      </c>
      <c r="V429" s="131">
        <f t="shared" si="24"/>
        <v>0</v>
      </c>
      <c r="W429" s="131" t="e">
        <f t="array" ref="W429">INDEX($B$20:$B$49,MATCH(0,COUNTIF($U$19:U428,$C$20:$C$700),0))</f>
        <v>#N/A</v>
      </c>
      <c r="X429" s="131">
        <f t="shared" si="25"/>
        <v>0</v>
      </c>
      <c r="Z429" s="131" t="e">
        <f t="array" ref="Z429">INDEX($D$20:$D$700,MATCH(0,COUNTIF(Z$19:$Z428,$D$20:$D$700),0))</f>
        <v>#N/A</v>
      </c>
      <c r="AA429" s="131">
        <f t="shared" si="26"/>
        <v>0</v>
      </c>
      <c r="AB429" s="131" t="e">
        <f t="array" ref="AB429">INDEX($B$20:$B$49,MATCH(0,COUNTIF(Z$19:$Z428,$D$20:$D$700),0))</f>
        <v>#N/A</v>
      </c>
      <c r="AC429" s="131">
        <f t="shared" si="27"/>
        <v>0</v>
      </c>
    </row>
    <row r="430" spans="2:29" x14ac:dyDescent="0.2">
      <c r="B430" s="114"/>
      <c r="C430" s="114"/>
      <c r="D430" s="113"/>
      <c r="F430" s="110"/>
      <c r="G430" s="109"/>
      <c r="H430" s="109"/>
      <c r="U430" s="131" t="e">
        <f t="array" ref="U430">INDEX($C$20:$C$700,MATCH(0,COUNTIF($U$19:U429,$C$20:$C$700),0))</f>
        <v>#N/A</v>
      </c>
      <c r="V430" s="131">
        <f t="shared" si="24"/>
        <v>0</v>
      </c>
      <c r="W430" s="131" t="e">
        <f t="array" ref="W430">INDEX($B$20:$B$49,MATCH(0,COUNTIF($U$19:U429,$C$20:$C$700),0))</f>
        <v>#N/A</v>
      </c>
      <c r="X430" s="131">
        <f t="shared" si="25"/>
        <v>0</v>
      </c>
      <c r="Z430" s="131" t="e">
        <f t="array" ref="Z430">INDEX($D$20:$D$700,MATCH(0,COUNTIF(Z$19:$Z429,$D$20:$D$700),0))</f>
        <v>#N/A</v>
      </c>
      <c r="AA430" s="131">
        <f t="shared" si="26"/>
        <v>0</v>
      </c>
      <c r="AB430" s="131" t="e">
        <f t="array" ref="AB430">INDEX($B$20:$B$49,MATCH(0,COUNTIF(Z$19:$Z429,$D$20:$D$700),0))</f>
        <v>#N/A</v>
      </c>
      <c r="AC430" s="131">
        <f t="shared" si="27"/>
        <v>0</v>
      </c>
    </row>
    <row r="431" spans="2:29" x14ac:dyDescent="0.2">
      <c r="B431" s="114"/>
      <c r="C431" s="114"/>
      <c r="D431" s="113"/>
      <c r="F431" s="110"/>
      <c r="G431" s="109"/>
      <c r="H431" s="109"/>
      <c r="U431" s="131" t="e">
        <f t="array" ref="U431">INDEX($C$20:$C$700,MATCH(0,COUNTIF($U$19:U430,$C$20:$C$700),0))</f>
        <v>#N/A</v>
      </c>
      <c r="V431" s="131">
        <f t="shared" si="24"/>
        <v>0</v>
      </c>
      <c r="W431" s="131" t="e">
        <f t="array" ref="W431">INDEX($B$20:$B$49,MATCH(0,COUNTIF($U$19:U430,$C$20:$C$700),0))</f>
        <v>#N/A</v>
      </c>
      <c r="X431" s="131">
        <f t="shared" si="25"/>
        <v>0</v>
      </c>
      <c r="Z431" s="131" t="e">
        <f t="array" ref="Z431">INDEX($D$20:$D$700,MATCH(0,COUNTIF(Z$19:$Z430,$D$20:$D$700),0))</f>
        <v>#N/A</v>
      </c>
      <c r="AA431" s="131">
        <f t="shared" si="26"/>
        <v>0</v>
      </c>
      <c r="AB431" s="131" t="e">
        <f t="array" ref="AB431">INDEX($B$20:$B$49,MATCH(0,COUNTIF(Z$19:$Z430,$D$20:$D$700),0))</f>
        <v>#N/A</v>
      </c>
      <c r="AC431" s="131">
        <f t="shared" si="27"/>
        <v>0</v>
      </c>
    </row>
    <row r="432" spans="2:29" x14ac:dyDescent="0.2">
      <c r="B432" s="114"/>
      <c r="C432" s="114"/>
      <c r="D432" s="113"/>
      <c r="F432" s="110"/>
      <c r="G432" s="109"/>
      <c r="H432" s="109"/>
      <c r="U432" s="131" t="e">
        <f t="array" ref="U432">INDEX($C$20:$C$700,MATCH(0,COUNTIF($U$19:U431,$C$20:$C$700),0))</f>
        <v>#N/A</v>
      </c>
      <c r="V432" s="131">
        <f t="shared" si="24"/>
        <v>0</v>
      </c>
      <c r="W432" s="131" t="e">
        <f t="array" ref="W432">INDEX($B$20:$B$49,MATCH(0,COUNTIF($U$19:U431,$C$20:$C$700),0))</f>
        <v>#N/A</v>
      </c>
      <c r="X432" s="131">
        <f t="shared" si="25"/>
        <v>0</v>
      </c>
      <c r="Z432" s="131" t="e">
        <f t="array" ref="Z432">INDEX($D$20:$D$700,MATCH(0,COUNTIF(Z$19:$Z431,$D$20:$D$700),0))</f>
        <v>#N/A</v>
      </c>
      <c r="AA432" s="131">
        <f t="shared" si="26"/>
        <v>0</v>
      </c>
      <c r="AB432" s="131" t="e">
        <f t="array" ref="AB432">INDEX($B$20:$B$49,MATCH(0,COUNTIF(Z$19:$Z431,$D$20:$D$700),0))</f>
        <v>#N/A</v>
      </c>
      <c r="AC432" s="131">
        <f t="shared" si="27"/>
        <v>0</v>
      </c>
    </row>
    <row r="433" spans="2:29" x14ac:dyDescent="0.2">
      <c r="B433" s="114"/>
      <c r="C433" s="114"/>
      <c r="D433" s="113"/>
      <c r="F433" s="110"/>
      <c r="G433" s="109"/>
      <c r="H433" s="109"/>
      <c r="U433" s="131" t="e">
        <f t="array" ref="U433">INDEX($C$20:$C$700,MATCH(0,COUNTIF($U$19:U432,$C$20:$C$700),0))</f>
        <v>#N/A</v>
      </c>
      <c r="V433" s="131">
        <f t="shared" si="24"/>
        <v>0</v>
      </c>
      <c r="W433" s="131" t="e">
        <f t="array" ref="W433">INDEX($B$20:$B$49,MATCH(0,COUNTIF($U$19:U432,$C$20:$C$700),0))</f>
        <v>#N/A</v>
      </c>
      <c r="X433" s="131">
        <f t="shared" si="25"/>
        <v>0</v>
      </c>
      <c r="Z433" s="131" t="e">
        <f t="array" ref="Z433">INDEX($D$20:$D$700,MATCH(0,COUNTIF(Z$19:$Z432,$D$20:$D$700),0))</f>
        <v>#N/A</v>
      </c>
      <c r="AA433" s="131">
        <f t="shared" si="26"/>
        <v>0</v>
      </c>
      <c r="AB433" s="131" t="e">
        <f t="array" ref="AB433">INDEX($B$20:$B$49,MATCH(0,COUNTIF(Z$19:$Z432,$D$20:$D$700),0))</f>
        <v>#N/A</v>
      </c>
      <c r="AC433" s="131">
        <f t="shared" si="27"/>
        <v>0</v>
      </c>
    </row>
    <row r="434" spans="2:29" x14ac:dyDescent="0.2">
      <c r="B434" s="114"/>
      <c r="C434" s="114"/>
      <c r="D434" s="113"/>
      <c r="F434" s="110"/>
      <c r="G434" s="109"/>
      <c r="H434" s="109"/>
      <c r="U434" s="131" t="e">
        <f t="array" ref="U434">INDEX($C$20:$C$700,MATCH(0,COUNTIF($U$19:U433,$C$20:$C$700),0))</f>
        <v>#N/A</v>
      </c>
      <c r="V434" s="131">
        <f t="shared" si="24"/>
        <v>0</v>
      </c>
      <c r="W434" s="131" t="e">
        <f t="array" ref="W434">INDEX($B$20:$B$49,MATCH(0,COUNTIF($U$19:U433,$C$20:$C$700),0))</f>
        <v>#N/A</v>
      </c>
      <c r="X434" s="131">
        <f t="shared" si="25"/>
        <v>0</v>
      </c>
      <c r="Z434" s="131" t="e">
        <f t="array" ref="Z434">INDEX($D$20:$D$700,MATCH(0,COUNTIF(Z$19:$Z433,$D$20:$D$700),0))</f>
        <v>#N/A</v>
      </c>
      <c r="AA434" s="131">
        <f t="shared" si="26"/>
        <v>0</v>
      </c>
      <c r="AB434" s="131" t="e">
        <f t="array" ref="AB434">INDEX($B$20:$B$49,MATCH(0,COUNTIF(Z$19:$Z433,$D$20:$D$700),0))</f>
        <v>#N/A</v>
      </c>
      <c r="AC434" s="131">
        <f t="shared" si="27"/>
        <v>0</v>
      </c>
    </row>
    <row r="435" spans="2:29" x14ac:dyDescent="0.2">
      <c r="B435" s="114"/>
      <c r="C435" s="114"/>
      <c r="D435" s="113"/>
      <c r="F435" s="110"/>
      <c r="G435" s="109"/>
      <c r="H435" s="109"/>
      <c r="U435" s="131" t="e">
        <f t="array" ref="U435">INDEX($C$20:$C$700,MATCH(0,COUNTIF($U$19:U434,$C$20:$C$700),0))</f>
        <v>#N/A</v>
      </c>
      <c r="V435" s="131">
        <f t="shared" si="24"/>
        <v>0</v>
      </c>
      <c r="W435" s="131" t="e">
        <f t="array" ref="W435">INDEX($B$20:$B$49,MATCH(0,COUNTIF($U$19:U434,$C$20:$C$700),0))</f>
        <v>#N/A</v>
      </c>
      <c r="X435" s="131">
        <f t="shared" si="25"/>
        <v>0</v>
      </c>
      <c r="Z435" s="131" t="e">
        <f t="array" ref="Z435">INDEX($D$20:$D$700,MATCH(0,COUNTIF(Z$19:$Z434,$D$20:$D$700),0))</f>
        <v>#N/A</v>
      </c>
      <c r="AA435" s="131">
        <f t="shared" si="26"/>
        <v>0</v>
      </c>
      <c r="AB435" s="131" t="e">
        <f t="array" ref="AB435">INDEX($B$20:$B$49,MATCH(0,COUNTIF(Z$19:$Z434,$D$20:$D$700),0))</f>
        <v>#N/A</v>
      </c>
      <c r="AC435" s="131">
        <f t="shared" si="27"/>
        <v>0</v>
      </c>
    </row>
    <row r="436" spans="2:29" x14ac:dyDescent="0.2">
      <c r="B436" s="114"/>
      <c r="C436" s="114"/>
      <c r="D436" s="113"/>
      <c r="F436" s="110"/>
      <c r="G436" s="109"/>
      <c r="H436" s="109"/>
      <c r="U436" s="131" t="e">
        <f t="array" ref="U436">INDEX($C$20:$C$700,MATCH(0,COUNTIF($U$19:U435,$C$20:$C$700),0))</f>
        <v>#N/A</v>
      </c>
      <c r="V436" s="131">
        <f t="shared" si="24"/>
        <v>0</v>
      </c>
      <c r="W436" s="131" t="e">
        <f t="array" ref="W436">INDEX($B$20:$B$49,MATCH(0,COUNTIF($U$19:U435,$C$20:$C$700),0))</f>
        <v>#N/A</v>
      </c>
      <c r="X436" s="131">
        <f t="shared" si="25"/>
        <v>0</v>
      </c>
      <c r="Z436" s="131" t="e">
        <f t="array" ref="Z436">INDEX($D$20:$D$700,MATCH(0,COUNTIF(Z$19:$Z435,$D$20:$D$700),0))</f>
        <v>#N/A</v>
      </c>
      <c r="AA436" s="131">
        <f t="shared" si="26"/>
        <v>0</v>
      </c>
      <c r="AB436" s="131" t="e">
        <f t="array" ref="AB436">INDEX($B$20:$B$49,MATCH(0,COUNTIF(Z$19:$Z435,$D$20:$D$700),0))</f>
        <v>#N/A</v>
      </c>
      <c r="AC436" s="131">
        <f t="shared" si="27"/>
        <v>0</v>
      </c>
    </row>
    <row r="437" spans="2:29" x14ac:dyDescent="0.2">
      <c r="B437" s="114"/>
      <c r="C437" s="114"/>
      <c r="D437" s="113"/>
      <c r="F437" s="110"/>
      <c r="G437" s="109"/>
      <c r="H437" s="109"/>
      <c r="U437" s="131" t="e">
        <f t="array" ref="U437">INDEX($C$20:$C$700,MATCH(0,COUNTIF($U$19:U436,$C$20:$C$700),0))</f>
        <v>#N/A</v>
      </c>
      <c r="V437" s="131">
        <f t="shared" si="24"/>
        <v>0</v>
      </c>
      <c r="W437" s="131" t="e">
        <f t="array" ref="W437">INDEX($B$20:$B$49,MATCH(0,COUNTIF($U$19:U436,$C$20:$C$700),0))</f>
        <v>#N/A</v>
      </c>
      <c r="X437" s="131">
        <f t="shared" si="25"/>
        <v>0</v>
      </c>
      <c r="Z437" s="131" t="e">
        <f t="array" ref="Z437">INDEX($D$20:$D$700,MATCH(0,COUNTIF(Z$19:$Z436,$D$20:$D$700),0))</f>
        <v>#N/A</v>
      </c>
      <c r="AA437" s="131">
        <f t="shared" si="26"/>
        <v>0</v>
      </c>
      <c r="AB437" s="131" t="e">
        <f t="array" ref="AB437">INDEX($B$20:$B$49,MATCH(0,COUNTIF(Z$19:$Z436,$D$20:$D$700),0))</f>
        <v>#N/A</v>
      </c>
      <c r="AC437" s="131">
        <f t="shared" si="27"/>
        <v>0</v>
      </c>
    </row>
    <row r="438" spans="2:29" x14ac:dyDescent="0.2">
      <c r="B438" s="114"/>
      <c r="C438" s="114"/>
      <c r="D438" s="113"/>
      <c r="F438" s="110"/>
      <c r="G438" s="109"/>
      <c r="H438" s="109"/>
      <c r="U438" s="131" t="e">
        <f t="array" ref="U438">INDEX($C$20:$C$700,MATCH(0,COUNTIF($U$19:U437,$C$20:$C$700),0))</f>
        <v>#N/A</v>
      </c>
      <c r="V438" s="131">
        <f t="shared" si="24"/>
        <v>0</v>
      </c>
      <c r="W438" s="131" t="e">
        <f t="array" ref="W438">INDEX($B$20:$B$49,MATCH(0,COUNTIF($U$19:U437,$C$20:$C$700),0))</f>
        <v>#N/A</v>
      </c>
      <c r="X438" s="131">
        <f t="shared" si="25"/>
        <v>0</v>
      </c>
      <c r="Z438" s="131" t="e">
        <f t="array" ref="Z438">INDEX($D$20:$D$700,MATCH(0,COUNTIF(Z$19:$Z437,$D$20:$D$700),0))</f>
        <v>#N/A</v>
      </c>
      <c r="AA438" s="131">
        <f t="shared" si="26"/>
        <v>0</v>
      </c>
      <c r="AB438" s="131" t="e">
        <f t="array" ref="AB438">INDEX($B$20:$B$49,MATCH(0,COUNTIF(Z$19:$Z437,$D$20:$D$700),0))</f>
        <v>#N/A</v>
      </c>
      <c r="AC438" s="131">
        <f t="shared" si="27"/>
        <v>0</v>
      </c>
    </row>
    <row r="439" spans="2:29" x14ac:dyDescent="0.2">
      <c r="B439" s="114"/>
      <c r="C439" s="114"/>
      <c r="D439" s="113"/>
      <c r="F439" s="110"/>
      <c r="G439" s="109"/>
      <c r="H439" s="109"/>
      <c r="U439" s="131" t="e">
        <f t="array" ref="U439">INDEX($C$20:$C$700,MATCH(0,COUNTIF($U$19:U438,$C$20:$C$700),0))</f>
        <v>#N/A</v>
      </c>
      <c r="V439" s="131">
        <f t="shared" si="24"/>
        <v>0</v>
      </c>
      <c r="W439" s="131" t="e">
        <f t="array" ref="W439">INDEX($B$20:$B$49,MATCH(0,COUNTIF($U$19:U438,$C$20:$C$700),0))</f>
        <v>#N/A</v>
      </c>
      <c r="X439" s="131">
        <f t="shared" si="25"/>
        <v>0</v>
      </c>
      <c r="Z439" s="131" t="e">
        <f t="array" ref="Z439">INDEX($D$20:$D$700,MATCH(0,COUNTIF(Z$19:$Z438,$D$20:$D$700),0))</f>
        <v>#N/A</v>
      </c>
      <c r="AA439" s="131">
        <f t="shared" si="26"/>
        <v>0</v>
      </c>
      <c r="AB439" s="131" t="e">
        <f t="array" ref="AB439">INDEX($B$20:$B$49,MATCH(0,COUNTIF(Z$19:$Z438,$D$20:$D$700),0))</f>
        <v>#N/A</v>
      </c>
      <c r="AC439" s="131">
        <f t="shared" si="27"/>
        <v>0</v>
      </c>
    </row>
    <row r="440" spans="2:29" x14ac:dyDescent="0.2">
      <c r="B440" s="114"/>
      <c r="C440" s="114"/>
      <c r="D440" s="113"/>
      <c r="F440" s="110"/>
      <c r="G440" s="109"/>
      <c r="H440" s="109"/>
      <c r="U440" s="131" t="e">
        <f t="array" ref="U440">INDEX($C$20:$C$700,MATCH(0,COUNTIF($U$19:U439,$C$20:$C$700),0))</f>
        <v>#N/A</v>
      </c>
      <c r="V440" s="131">
        <f t="shared" si="24"/>
        <v>0</v>
      </c>
      <c r="W440" s="131" t="e">
        <f t="array" ref="W440">INDEX($B$20:$B$49,MATCH(0,COUNTIF($U$19:U439,$C$20:$C$700),0))</f>
        <v>#N/A</v>
      </c>
      <c r="X440" s="131">
        <f t="shared" si="25"/>
        <v>0</v>
      </c>
      <c r="Z440" s="131" t="e">
        <f t="array" ref="Z440">INDEX($D$20:$D$700,MATCH(0,COUNTIF(Z$19:$Z439,$D$20:$D$700),0))</f>
        <v>#N/A</v>
      </c>
      <c r="AA440" s="131">
        <f t="shared" si="26"/>
        <v>0</v>
      </c>
      <c r="AB440" s="131" t="e">
        <f t="array" ref="AB440">INDEX($B$20:$B$49,MATCH(0,COUNTIF(Z$19:$Z439,$D$20:$D$700),0))</f>
        <v>#N/A</v>
      </c>
      <c r="AC440" s="131">
        <f t="shared" si="27"/>
        <v>0</v>
      </c>
    </row>
    <row r="441" spans="2:29" x14ac:dyDescent="0.2">
      <c r="B441" s="114"/>
      <c r="C441" s="114"/>
      <c r="D441" s="113"/>
      <c r="F441" s="110"/>
      <c r="G441" s="109"/>
      <c r="H441" s="109"/>
      <c r="U441" s="131" t="e">
        <f t="array" ref="U441">INDEX($C$20:$C$700,MATCH(0,COUNTIF($U$19:U440,$C$20:$C$700),0))</f>
        <v>#N/A</v>
      </c>
      <c r="V441" s="131">
        <f t="shared" si="24"/>
        <v>0</v>
      </c>
      <c r="W441" s="131" t="e">
        <f t="array" ref="W441">INDEX($B$20:$B$49,MATCH(0,COUNTIF($U$19:U440,$C$20:$C$700),0))</f>
        <v>#N/A</v>
      </c>
      <c r="X441" s="131">
        <f t="shared" si="25"/>
        <v>0</v>
      </c>
      <c r="Z441" s="131" t="e">
        <f t="array" ref="Z441">INDEX($D$20:$D$700,MATCH(0,COUNTIF(Z$19:$Z440,$D$20:$D$700),0))</f>
        <v>#N/A</v>
      </c>
      <c r="AA441" s="131">
        <f t="shared" si="26"/>
        <v>0</v>
      </c>
      <c r="AB441" s="131" t="e">
        <f t="array" ref="AB441">INDEX($B$20:$B$49,MATCH(0,COUNTIF(Z$19:$Z440,$D$20:$D$700),0))</f>
        <v>#N/A</v>
      </c>
      <c r="AC441" s="131">
        <f t="shared" si="27"/>
        <v>0</v>
      </c>
    </row>
    <row r="442" spans="2:29" x14ac:dyDescent="0.2">
      <c r="B442" s="114"/>
      <c r="C442" s="114"/>
      <c r="D442" s="113"/>
      <c r="F442" s="110"/>
      <c r="G442" s="109"/>
      <c r="H442" s="109"/>
      <c r="U442" s="131" t="e">
        <f t="array" ref="U442">INDEX($C$20:$C$700,MATCH(0,COUNTIF($U$19:U441,$C$20:$C$700),0))</f>
        <v>#N/A</v>
      </c>
      <c r="V442" s="131">
        <f t="shared" si="24"/>
        <v>0</v>
      </c>
      <c r="W442" s="131" t="e">
        <f t="array" ref="W442">INDEX($B$20:$B$49,MATCH(0,COUNTIF($U$19:U441,$C$20:$C$700),0))</f>
        <v>#N/A</v>
      </c>
      <c r="X442" s="131">
        <f t="shared" si="25"/>
        <v>0</v>
      </c>
      <c r="Z442" s="131" t="e">
        <f t="array" ref="Z442">INDEX($D$20:$D$700,MATCH(0,COUNTIF(Z$19:$Z441,$D$20:$D$700),0))</f>
        <v>#N/A</v>
      </c>
      <c r="AA442" s="131">
        <f t="shared" si="26"/>
        <v>0</v>
      </c>
      <c r="AB442" s="131" t="e">
        <f t="array" ref="AB442">INDEX($B$20:$B$49,MATCH(0,COUNTIF(Z$19:$Z441,$D$20:$D$700),0))</f>
        <v>#N/A</v>
      </c>
      <c r="AC442" s="131">
        <f t="shared" si="27"/>
        <v>0</v>
      </c>
    </row>
    <row r="443" spans="2:29" x14ac:dyDescent="0.2">
      <c r="B443" s="114"/>
      <c r="C443" s="114"/>
      <c r="D443" s="113"/>
      <c r="F443" s="110"/>
      <c r="G443" s="109"/>
      <c r="H443" s="109"/>
      <c r="U443" s="131" t="e">
        <f t="array" ref="U443">INDEX($C$20:$C$700,MATCH(0,COUNTIF($U$19:U442,$C$20:$C$700),0))</f>
        <v>#N/A</v>
      </c>
      <c r="V443" s="131">
        <f t="shared" si="24"/>
        <v>0</v>
      </c>
      <c r="W443" s="131" t="e">
        <f t="array" ref="W443">INDEX($B$20:$B$49,MATCH(0,COUNTIF($U$19:U442,$C$20:$C$700),0))</f>
        <v>#N/A</v>
      </c>
      <c r="X443" s="131">
        <f t="shared" si="25"/>
        <v>0</v>
      </c>
      <c r="Z443" s="131" t="e">
        <f t="array" ref="Z443">INDEX($D$20:$D$700,MATCH(0,COUNTIF(Z$19:$Z442,$D$20:$D$700),0))</f>
        <v>#N/A</v>
      </c>
      <c r="AA443" s="131">
        <f t="shared" si="26"/>
        <v>0</v>
      </c>
      <c r="AB443" s="131" t="e">
        <f t="array" ref="AB443">INDEX($B$20:$B$49,MATCH(0,COUNTIF(Z$19:$Z442,$D$20:$D$700),0))</f>
        <v>#N/A</v>
      </c>
      <c r="AC443" s="131">
        <f t="shared" si="27"/>
        <v>0</v>
      </c>
    </row>
    <row r="444" spans="2:29" x14ac:dyDescent="0.2">
      <c r="B444" s="114"/>
      <c r="C444" s="114"/>
      <c r="D444" s="113"/>
      <c r="F444" s="110"/>
      <c r="G444" s="109"/>
      <c r="H444" s="109"/>
      <c r="U444" s="131" t="e">
        <f t="array" ref="U444">INDEX($C$20:$C$700,MATCH(0,COUNTIF($U$19:U443,$C$20:$C$700),0))</f>
        <v>#N/A</v>
      </c>
      <c r="V444" s="131">
        <f t="shared" si="24"/>
        <v>0</v>
      </c>
      <c r="W444" s="131" t="e">
        <f t="array" ref="W444">INDEX($B$20:$B$49,MATCH(0,COUNTIF($U$19:U443,$C$20:$C$700),0))</f>
        <v>#N/A</v>
      </c>
      <c r="X444" s="131">
        <f t="shared" si="25"/>
        <v>0</v>
      </c>
      <c r="Z444" s="131" t="e">
        <f t="array" ref="Z444">INDEX($D$20:$D$700,MATCH(0,COUNTIF(Z$19:$Z443,$D$20:$D$700),0))</f>
        <v>#N/A</v>
      </c>
      <c r="AA444" s="131">
        <f t="shared" si="26"/>
        <v>0</v>
      </c>
      <c r="AB444" s="131" t="e">
        <f t="array" ref="AB444">INDEX($B$20:$B$49,MATCH(0,COUNTIF(Z$19:$Z443,$D$20:$D$700),0))</f>
        <v>#N/A</v>
      </c>
      <c r="AC444" s="131">
        <f t="shared" si="27"/>
        <v>0</v>
      </c>
    </row>
    <row r="445" spans="2:29" x14ac:dyDescent="0.2">
      <c r="B445" s="114"/>
      <c r="C445" s="114"/>
      <c r="D445" s="113"/>
      <c r="F445" s="110"/>
      <c r="G445" s="109"/>
      <c r="H445" s="109"/>
      <c r="U445" s="131" t="e">
        <f t="array" ref="U445">INDEX($C$20:$C$700,MATCH(0,COUNTIF($U$19:U444,$C$20:$C$700),0))</f>
        <v>#N/A</v>
      </c>
      <c r="V445" s="131">
        <f t="shared" si="24"/>
        <v>0</v>
      </c>
      <c r="W445" s="131" t="e">
        <f t="array" ref="W445">INDEX($B$20:$B$49,MATCH(0,COUNTIF($U$19:U444,$C$20:$C$700),0))</f>
        <v>#N/A</v>
      </c>
      <c r="X445" s="131">
        <f t="shared" si="25"/>
        <v>0</v>
      </c>
      <c r="Z445" s="131" t="e">
        <f t="array" ref="Z445">INDEX($D$20:$D$700,MATCH(0,COUNTIF(Z$19:$Z444,$D$20:$D$700),0))</f>
        <v>#N/A</v>
      </c>
      <c r="AA445" s="131">
        <f t="shared" si="26"/>
        <v>0</v>
      </c>
      <c r="AB445" s="131" t="e">
        <f t="array" ref="AB445">INDEX($B$20:$B$49,MATCH(0,COUNTIF(Z$19:$Z444,$D$20:$D$700),0))</f>
        <v>#N/A</v>
      </c>
      <c r="AC445" s="131">
        <f t="shared" si="27"/>
        <v>0</v>
      </c>
    </row>
    <row r="446" spans="2:29" x14ac:dyDescent="0.2">
      <c r="B446" s="114"/>
      <c r="C446" s="114"/>
      <c r="D446" s="113"/>
      <c r="F446" s="110"/>
      <c r="G446" s="109"/>
      <c r="H446" s="109"/>
      <c r="U446" s="131" t="e">
        <f t="array" ref="U446">INDEX($C$20:$C$700,MATCH(0,COUNTIF($U$19:U445,$C$20:$C$700),0))</f>
        <v>#N/A</v>
      </c>
      <c r="V446" s="131">
        <f t="shared" si="24"/>
        <v>0</v>
      </c>
      <c r="W446" s="131" t="e">
        <f t="array" ref="W446">INDEX($B$20:$B$49,MATCH(0,COUNTIF($U$19:U445,$C$20:$C$700),0))</f>
        <v>#N/A</v>
      </c>
      <c r="X446" s="131">
        <f t="shared" si="25"/>
        <v>0</v>
      </c>
      <c r="Z446" s="131" t="e">
        <f t="array" ref="Z446">INDEX($D$20:$D$700,MATCH(0,COUNTIF(Z$19:$Z445,$D$20:$D$700),0))</f>
        <v>#N/A</v>
      </c>
      <c r="AA446" s="131">
        <f t="shared" si="26"/>
        <v>0</v>
      </c>
      <c r="AB446" s="131" t="e">
        <f t="array" ref="AB446">INDEX($B$20:$B$49,MATCH(0,COUNTIF(Z$19:$Z445,$D$20:$D$700),0))</f>
        <v>#N/A</v>
      </c>
      <c r="AC446" s="131">
        <f t="shared" si="27"/>
        <v>0</v>
      </c>
    </row>
    <row r="447" spans="2:29" x14ac:dyDescent="0.2">
      <c r="B447" s="114"/>
      <c r="C447" s="114"/>
      <c r="D447" s="113"/>
      <c r="F447" s="110"/>
      <c r="G447" s="109"/>
      <c r="H447" s="109"/>
      <c r="U447" s="131" t="e">
        <f t="array" ref="U447">INDEX($C$20:$C$700,MATCH(0,COUNTIF($U$19:U446,$C$20:$C$700),0))</f>
        <v>#N/A</v>
      </c>
      <c r="V447" s="131">
        <f t="shared" si="24"/>
        <v>0</v>
      </c>
      <c r="W447" s="131" t="e">
        <f t="array" ref="W447">INDEX($B$20:$B$49,MATCH(0,COUNTIF($U$19:U446,$C$20:$C$700),0))</f>
        <v>#N/A</v>
      </c>
      <c r="X447" s="131">
        <f t="shared" si="25"/>
        <v>0</v>
      </c>
      <c r="Z447" s="131" t="e">
        <f t="array" ref="Z447">INDEX($D$20:$D$700,MATCH(0,COUNTIF(Z$19:$Z446,$D$20:$D$700),0))</f>
        <v>#N/A</v>
      </c>
      <c r="AA447" s="131">
        <f t="shared" si="26"/>
        <v>0</v>
      </c>
      <c r="AB447" s="131" t="e">
        <f t="array" ref="AB447">INDEX($B$20:$B$49,MATCH(0,COUNTIF(Z$19:$Z446,$D$20:$D$700),0))</f>
        <v>#N/A</v>
      </c>
      <c r="AC447" s="131">
        <f t="shared" si="27"/>
        <v>0</v>
      </c>
    </row>
    <row r="448" spans="2:29" x14ac:dyDescent="0.2">
      <c r="B448" s="114"/>
      <c r="C448" s="114"/>
      <c r="D448" s="113"/>
      <c r="F448" s="110"/>
      <c r="G448" s="109"/>
      <c r="H448" s="109"/>
      <c r="U448" s="131" t="e">
        <f t="array" ref="U448">INDEX($C$20:$C$700,MATCH(0,COUNTIF($U$19:U447,$C$20:$C$700),0))</f>
        <v>#N/A</v>
      </c>
      <c r="V448" s="131">
        <f t="shared" si="24"/>
        <v>0</v>
      </c>
      <c r="W448" s="131" t="e">
        <f t="array" ref="W448">INDEX($B$20:$B$49,MATCH(0,COUNTIF($U$19:U447,$C$20:$C$700),0))</f>
        <v>#N/A</v>
      </c>
      <c r="X448" s="131">
        <f t="shared" si="25"/>
        <v>0</v>
      </c>
      <c r="Z448" s="131" t="e">
        <f t="array" ref="Z448">INDEX($D$20:$D$700,MATCH(0,COUNTIF(Z$19:$Z447,$D$20:$D$700),0))</f>
        <v>#N/A</v>
      </c>
      <c r="AA448" s="131">
        <f t="shared" si="26"/>
        <v>0</v>
      </c>
      <c r="AB448" s="131" t="e">
        <f t="array" ref="AB448">INDEX($B$20:$B$49,MATCH(0,COUNTIF(Z$19:$Z447,$D$20:$D$700),0))</f>
        <v>#N/A</v>
      </c>
      <c r="AC448" s="131">
        <f t="shared" si="27"/>
        <v>0</v>
      </c>
    </row>
    <row r="449" spans="2:29" x14ac:dyDescent="0.2">
      <c r="B449" s="114"/>
      <c r="C449" s="114"/>
      <c r="D449" s="113"/>
      <c r="F449" s="110"/>
      <c r="G449" s="109"/>
      <c r="H449" s="109"/>
      <c r="U449" s="131" t="e">
        <f t="array" ref="U449">INDEX($C$20:$C$700,MATCH(0,COUNTIF($U$19:U448,$C$20:$C$700),0))</f>
        <v>#N/A</v>
      </c>
      <c r="V449" s="131">
        <f t="shared" si="24"/>
        <v>0</v>
      </c>
      <c r="W449" s="131" t="e">
        <f t="array" ref="W449">INDEX($B$20:$B$49,MATCH(0,COUNTIF($U$19:U448,$C$20:$C$700),0))</f>
        <v>#N/A</v>
      </c>
      <c r="X449" s="131">
        <f t="shared" si="25"/>
        <v>0</v>
      </c>
      <c r="Z449" s="131" t="e">
        <f t="array" ref="Z449">INDEX($D$20:$D$700,MATCH(0,COUNTIF(Z$19:$Z448,$D$20:$D$700),0))</f>
        <v>#N/A</v>
      </c>
      <c r="AA449" s="131">
        <f t="shared" si="26"/>
        <v>0</v>
      </c>
      <c r="AB449" s="131" t="e">
        <f t="array" ref="AB449">INDEX($B$20:$B$49,MATCH(0,COUNTIF(Z$19:$Z448,$D$20:$D$700),0))</f>
        <v>#N/A</v>
      </c>
      <c r="AC449" s="131">
        <f t="shared" si="27"/>
        <v>0</v>
      </c>
    </row>
    <row r="450" spans="2:29" x14ac:dyDescent="0.2">
      <c r="B450" s="114"/>
      <c r="C450" s="114"/>
      <c r="D450" s="113"/>
      <c r="F450" s="110"/>
      <c r="G450" s="109"/>
      <c r="H450" s="109"/>
      <c r="U450" s="131" t="e">
        <f t="array" ref="U450">INDEX($C$20:$C$700,MATCH(0,COUNTIF($U$19:U449,$C$20:$C$700),0))</f>
        <v>#N/A</v>
      </c>
      <c r="V450" s="131">
        <f t="shared" si="24"/>
        <v>0</v>
      </c>
      <c r="W450" s="131" t="e">
        <f t="array" ref="W450">INDEX($B$20:$B$49,MATCH(0,COUNTIF($U$19:U449,$C$20:$C$700),0))</f>
        <v>#N/A</v>
      </c>
      <c r="X450" s="131">
        <f t="shared" si="25"/>
        <v>0</v>
      </c>
      <c r="Z450" s="131" t="e">
        <f t="array" ref="Z450">INDEX($D$20:$D$700,MATCH(0,COUNTIF(Z$19:$Z449,$D$20:$D$700),0))</f>
        <v>#N/A</v>
      </c>
      <c r="AA450" s="131">
        <f t="shared" si="26"/>
        <v>0</v>
      </c>
      <c r="AB450" s="131" t="e">
        <f t="array" ref="AB450">INDEX($B$20:$B$49,MATCH(0,COUNTIF(Z$19:$Z449,$D$20:$D$700),0))</f>
        <v>#N/A</v>
      </c>
      <c r="AC450" s="131">
        <f t="shared" si="27"/>
        <v>0</v>
      </c>
    </row>
    <row r="451" spans="2:29" x14ac:dyDescent="0.2">
      <c r="B451" s="114"/>
      <c r="C451" s="114"/>
      <c r="D451" s="113"/>
      <c r="F451" s="110"/>
      <c r="G451" s="109"/>
      <c r="H451" s="109"/>
      <c r="U451" s="131" t="e">
        <f t="array" ref="U451">INDEX($C$20:$C$700,MATCH(0,COUNTIF($U$19:U450,$C$20:$C$700),0))</f>
        <v>#N/A</v>
      </c>
      <c r="V451" s="131">
        <f t="shared" si="24"/>
        <v>0</v>
      </c>
      <c r="W451" s="131" t="e">
        <f t="array" ref="W451">INDEX($B$20:$B$49,MATCH(0,COUNTIF($U$19:U450,$C$20:$C$700),0))</f>
        <v>#N/A</v>
      </c>
      <c r="X451" s="131">
        <f t="shared" si="25"/>
        <v>0</v>
      </c>
      <c r="Z451" s="131" t="e">
        <f t="array" ref="Z451">INDEX($D$20:$D$700,MATCH(0,COUNTIF(Z$19:$Z450,$D$20:$D$700),0))</f>
        <v>#N/A</v>
      </c>
      <c r="AA451" s="131">
        <f t="shared" si="26"/>
        <v>0</v>
      </c>
      <c r="AB451" s="131" t="e">
        <f t="array" ref="AB451">INDEX($B$20:$B$49,MATCH(0,COUNTIF(Z$19:$Z450,$D$20:$D$700),0))</f>
        <v>#N/A</v>
      </c>
      <c r="AC451" s="131">
        <f t="shared" si="27"/>
        <v>0</v>
      </c>
    </row>
    <row r="452" spans="2:29" x14ac:dyDescent="0.2">
      <c r="B452" s="114"/>
      <c r="C452" s="114"/>
      <c r="D452" s="113"/>
      <c r="F452" s="110"/>
      <c r="G452" s="109"/>
      <c r="H452" s="109"/>
      <c r="U452" s="131" t="e">
        <f t="array" ref="U452">INDEX($C$20:$C$700,MATCH(0,COUNTIF($U$19:U451,$C$20:$C$700),0))</f>
        <v>#N/A</v>
      </c>
      <c r="V452" s="131">
        <f t="shared" si="24"/>
        <v>0</v>
      </c>
      <c r="W452" s="131" t="e">
        <f t="array" ref="W452">INDEX($B$20:$B$49,MATCH(0,COUNTIF($U$19:U451,$C$20:$C$700),0))</f>
        <v>#N/A</v>
      </c>
      <c r="X452" s="131">
        <f t="shared" si="25"/>
        <v>0</v>
      </c>
      <c r="Z452" s="131" t="e">
        <f t="array" ref="Z452">INDEX($D$20:$D$700,MATCH(0,COUNTIF(Z$19:$Z451,$D$20:$D$700),0))</f>
        <v>#N/A</v>
      </c>
      <c r="AA452" s="131">
        <f t="shared" si="26"/>
        <v>0</v>
      </c>
      <c r="AB452" s="131" t="e">
        <f t="array" ref="AB452">INDEX($B$20:$B$49,MATCH(0,COUNTIF(Z$19:$Z451,$D$20:$D$700),0))</f>
        <v>#N/A</v>
      </c>
      <c r="AC452" s="131">
        <f t="shared" si="27"/>
        <v>0</v>
      </c>
    </row>
    <row r="453" spans="2:29" x14ac:dyDescent="0.2">
      <c r="B453" s="114"/>
      <c r="C453" s="114"/>
      <c r="D453" s="113"/>
      <c r="F453" s="110"/>
      <c r="G453" s="109"/>
      <c r="H453" s="109"/>
      <c r="U453" s="131" t="e">
        <f t="array" ref="U453">INDEX($C$20:$C$700,MATCH(0,COUNTIF($U$19:U452,$C$20:$C$700),0))</f>
        <v>#N/A</v>
      </c>
      <c r="V453" s="131">
        <f t="shared" si="24"/>
        <v>0</v>
      </c>
      <c r="W453" s="131" t="e">
        <f t="array" ref="W453">INDEX($B$20:$B$49,MATCH(0,COUNTIF($U$19:U452,$C$20:$C$700),0))</f>
        <v>#N/A</v>
      </c>
      <c r="X453" s="131">
        <f t="shared" si="25"/>
        <v>0</v>
      </c>
      <c r="Z453" s="131" t="e">
        <f t="array" ref="Z453">INDEX($D$20:$D$700,MATCH(0,COUNTIF(Z$19:$Z452,$D$20:$D$700),0))</f>
        <v>#N/A</v>
      </c>
      <c r="AA453" s="131">
        <f t="shared" si="26"/>
        <v>0</v>
      </c>
      <c r="AB453" s="131" t="e">
        <f t="array" ref="AB453">INDEX($B$20:$B$49,MATCH(0,COUNTIF(Z$19:$Z452,$D$20:$D$700),0))</f>
        <v>#N/A</v>
      </c>
      <c r="AC453" s="131">
        <f t="shared" si="27"/>
        <v>0</v>
      </c>
    </row>
    <row r="454" spans="2:29" x14ac:dyDescent="0.2">
      <c r="B454" s="114"/>
      <c r="C454" s="114"/>
      <c r="D454" s="113"/>
      <c r="F454" s="110"/>
      <c r="G454" s="109"/>
      <c r="H454" s="109"/>
      <c r="U454" s="131" t="e">
        <f t="array" ref="U454">INDEX($C$20:$C$700,MATCH(0,COUNTIF($U$19:U453,$C$20:$C$700),0))</f>
        <v>#N/A</v>
      </c>
      <c r="V454" s="131">
        <f t="shared" si="24"/>
        <v>0</v>
      </c>
      <c r="W454" s="131" t="e">
        <f t="array" ref="W454">INDEX($B$20:$B$49,MATCH(0,COUNTIF($U$19:U453,$C$20:$C$700),0))</f>
        <v>#N/A</v>
      </c>
      <c r="X454" s="131">
        <f t="shared" si="25"/>
        <v>0</v>
      </c>
      <c r="Z454" s="131" t="e">
        <f t="array" ref="Z454">INDEX($D$20:$D$700,MATCH(0,COUNTIF(Z$19:$Z453,$D$20:$D$700),0))</f>
        <v>#N/A</v>
      </c>
      <c r="AA454" s="131">
        <f t="shared" si="26"/>
        <v>0</v>
      </c>
      <c r="AB454" s="131" t="e">
        <f t="array" ref="AB454">INDEX($B$20:$B$49,MATCH(0,COUNTIF(Z$19:$Z453,$D$20:$D$700),0))</f>
        <v>#N/A</v>
      </c>
      <c r="AC454" s="131">
        <f t="shared" si="27"/>
        <v>0</v>
      </c>
    </row>
    <row r="455" spans="2:29" x14ac:dyDescent="0.2">
      <c r="B455" s="114"/>
      <c r="C455" s="114"/>
      <c r="D455" s="113"/>
      <c r="F455" s="110"/>
      <c r="G455" s="109"/>
      <c r="H455" s="109"/>
      <c r="U455" s="131" t="e">
        <f t="array" ref="U455">INDEX($C$20:$C$700,MATCH(0,COUNTIF($U$19:U454,$C$20:$C$700),0))</f>
        <v>#N/A</v>
      </c>
      <c r="V455" s="131">
        <f t="shared" si="24"/>
        <v>0</v>
      </c>
      <c r="W455" s="131" t="e">
        <f t="array" ref="W455">INDEX($B$20:$B$49,MATCH(0,COUNTIF($U$19:U454,$C$20:$C$700),0))</f>
        <v>#N/A</v>
      </c>
      <c r="X455" s="131">
        <f t="shared" si="25"/>
        <v>0</v>
      </c>
      <c r="Z455" s="131" t="e">
        <f t="array" ref="Z455">INDEX($D$20:$D$700,MATCH(0,COUNTIF(Z$19:$Z454,$D$20:$D$700),0))</f>
        <v>#N/A</v>
      </c>
      <c r="AA455" s="131">
        <f t="shared" si="26"/>
        <v>0</v>
      </c>
      <c r="AB455" s="131" t="e">
        <f t="array" ref="AB455">INDEX($B$20:$B$49,MATCH(0,COUNTIF(Z$19:$Z454,$D$20:$D$700),0))</f>
        <v>#N/A</v>
      </c>
      <c r="AC455" s="131">
        <f t="shared" si="27"/>
        <v>0</v>
      </c>
    </row>
    <row r="456" spans="2:29" x14ac:dyDescent="0.2">
      <c r="B456" s="114"/>
      <c r="C456" s="114"/>
      <c r="D456" s="113"/>
      <c r="F456" s="110"/>
      <c r="G456" s="109"/>
      <c r="H456" s="109"/>
      <c r="U456" s="131" t="e">
        <f t="array" ref="U456">INDEX($C$20:$C$700,MATCH(0,COUNTIF($U$19:U455,$C$20:$C$700),0))</f>
        <v>#N/A</v>
      </c>
      <c r="V456" s="131">
        <f t="shared" si="24"/>
        <v>0</v>
      </c>
      <c r="W456" s="131" t="e">
        <f t="array" ref="W456">INDEX($B$20:$B$49,MATCH(0,COUNTIF($U$19:U455,$C$20:$C$700),0))</f>
        <v>#N/A</v>
      </c>
      <c r="X456" s="131">
        <f t="shared" si="25"/>
        <v>0</v>
      </c>
      <c r="Z456" s="131" t="e">
        <f t="array" ref="Z456">INDEX($D$20:$D$700,MATCH(0,COUNTIF(Z$19:$Z455,$D$20:$D$700),0))</f>
        <v>#N/A</v>
      </c>
      <c r="AA456" s="131">
        <f t="shared" si="26"/>
        <v>0</v>
      </c>
      <c r="AB456" s="131" t="e">
        <f t="array" ref="AB456">INDEX($B$20:$B$49,MATCH(0,COUNTIF(Z$19:$Z455,$D$20:$D$700),0))</f>
        <v>#N/A</v>
      </c>
      <c r="AC456" s="131">
        <f t="shared" si="27"/>
        <v>0</v>
      </c>
    </row>
    <row r="457" spans="2:29" x14ac:dyDescent="0.2">
      <c r="B457" s="114"/>
      <c r="C457" s="114"/>
      <c r="D457" s="113"/>
      <c r="F457" s="110"/>
      <c r="G457" s="109"/>
      <c r="H457" s="109"/>
      <c r="U457" s="131" t="e">
        <f t="array" ref="U457">INDEX($C$20:$C$700,MATCH(0,COUNTIF($U$19:U456,$C$20:$C$700),0))</f>
        <v>#N/A</v>
      </c>
      <c r="V457" s="131">
        <f t="shared" si="24"/>
        <v>0</v>
      </c>
      <c r="W457" s="131" t="e">
        <f t="array" ref="W457">INDEX($B$20:$B$49,MATCH(0,COUNTIF($U$19:U456,$C$20:$C$700),0))</f>
        <v>#N/A</v>
      </c>
      <c r="X457" s="131">
        <f t="shared" si="25"/>
        <v>0</v>
      </c>
      <c r="Z457" s="131" t="e">
        <f t="array" ref="Z457">INDEX($D$20:$D$700,MATCH(0,COUNTIF(Z$19:$Z456,$D$20:$D$700),0))</f>
        <v>#N/A</v>
      </c>
      <c r="AA457" s="131">
        <f t="shared" si="26"/>
        <v>0</v>
      </c>
      <c r="AB457" s="131" t="e">
        <f t="array" ref="AB457">INDEX($B$20:$B$49,MATCH(0,COUNTIF(Z$19:$Z456,$D$20:$D$700),0))</f>
        <v>#N/A</v>
      </c>
      <c r="AC457" s="131">
        <f t="shared" si="27"/>
        <v>0</v>
      </c>
    </row>
    <row r="458" spans="2:29" x14ac:dyDescent="0.2">
      <c r="B458" s="114"/>
      <c r="C458" s="114"/>
      <c r="D458" s="113"/>
      <c r="F458" s="110"/>
      <c r="G458" s="109"/>
      <c r="H458" s="109"/>
      <c r="U458" s="131" t="e">
        <f t="array" ref="U458">INDEX($C$20:$C$700,MATCH(0,COUNTIF($U$19:U457,$C$20:$C$700),0))</f>
        <v>#N/A</v>
      </c>
      <c r="V458" s="131">
        <f t="shared" si="24"/>
        <v>0</v>
      </c>
      <c r="W458" s="131" t="e">
        <f t="array" ref="W458">INDEX($B$20:$B$49,MATCH(0,COUNTIF($U$19:U457,$C$20:$C$700),0))</f>
        <v>#N/A</v>
      </c>
      <c r="X458" s="131">
        <f t="shared" si="25"/>
        <v>0</v>
      </c>
      <c r="Z458" s="131" t="e">
        <f t="array" ref="Z458">INDEX($D$20:$D$700,MATCH(0,COUNTIF(Z$19:$Z457,$D$20:$D$700),0))</f>
        <v>#N/A</v>
      </c>
      <c r="AA458" s="131">
        <f t="shared" si="26"/>
        <v>0</v>
      </c>
      <c r="AB458" s="131" t="e">
        <f t="array" ref="AB458">INDEX($B$20:$B$49,MATCH(0,COUNTIF(Z$19:$Z457,$D$20:$D$700),0))</f>
        <v>#N/A</v>
      </c>
      <c r="AC458" s="131">
        <f t="shared" si="27"/>
        <v>0</v>
      </c>
    </row>
    <row r="459" spans="2:29" x14ac:dyDescent="0.2">
      <c r="B459" s="114"/>
      <c r="C459" s="114"/>
      <c r="D459" s="113"/>
      <c r="F459" s="110"/>
      <c r="G459" s="109"/>
      <c r="H459" s="109"/>
      <c r="U459" s="131" t="e">
        <f t="array" ref="U459">INDEX($C$20:$C$700,MATCH(0,COUNTIF($U$19:U458,$C$20:$C$700),0))</f>
        <v>#N/A</v>
      </c>
      <c r="V459" s="131">
        <f t="shared" si="24"/>
        <v>0</v>
      </c>
      <c r="W459" s="131" t="e">
        <f t="array" ref="W459">INDEX($B$20:$B$49,MATCH(0,COUNTIF($U$19:U458,$C$20:$C$700),0))</f>
        <v>#N/A</v>
      </c>
      <c r="X459" s="131">
        <f t="shared" si="25"/>
        <v>0</v>
      </c>
      <c r="Z459" s="131" t="e">
        <f t="array" ref="Z459">INDEX($D$20:$D$700,MATCH(0,COUNTIF(Z$19:$Z458,$D$20:$D$700),0))</f>
        <v>#N/A</v>
      </c>
      <c r="AA459" s="131">
        <f t="shared" si="26"/>
        <v>0</v>
      </c>
      <c r="AB459" s="131" t="e">
        <f t="array" ref="AB459">INDEX($B$20:$B$49,MATCH(0,COUNTIF(Z$19:$Z458,$D$20:$D$700),0))</f>
        <v>#N/A</v>
      </c>
      <c r="AC459" s="131">
        <f t="shared" si="27"/>
        <v>0</v>
      </c>
    </row>
    <row r="460" spans="2:29" x14ac:dyDescent="0.2">
      <c r="B460" s="114"/>
      <c r="C460" s="114"/>
      <c r="D460" s="113"/>
      <c r="F460" s="110"/>
      <c r="G460" s="109"/>
      <c r="H460" s="109"/>
      <c r="U460" s="131" t="e">
        <f t="array" ref="U460">INDEX($C$20:$C$700,MATCH(0,COUNTIF($U$19:U459,$C$20:$C$700),0))</f>
        <v>#N/A</v>
      </c>
      <c r="V460" s="131">
        <f t="shared" si="24"/>
        <v>0</v>
      </c>
      <c r="W460" s="131" t="e">
        <f t="array" ref="W460">INDEX($B$20:$B$49,MATCH(0,COUNTIF($U$19:U459,$C$20:$C$700),0))</f>
        <v>#N/A</v>
      </c>
      <c r="X460" s="131">
        <f t="shared" si="25"/>
        <v>0</v>
      </c>
      <c r="Z460" s="131" t="e">
        <f t="array" ref="Z460">INDEX($D$20:$D$700,MATCH(0,COUNTIF(Z$19:$Z459,$D$20:$D$700),0))</f>
        <v>#N/A</v>
      </c>
      <c r="AA460" s="131">
        <f t="shared" si="26"/>
        <v>0</v>
      </c>
      <c r="AB460" s="131" t="e">
        <f t="array" ref="AB460">INDEX($B$20:$B$49,MATCH(0,COUNTIF(Z$19:$Z459,$D$20:$D$700),0))</f>
        <v>#N/A</v>
      </c>
      <c r="AC460" s="131">
        <f t="shared" si="27"/>
        <v>0</v>
      </c>
    </row>
    <row r="461" spans="2:29" x14ac:dyDescent="0.2">
      <c r="B461" s="114"/>
      <c r="C461" s="114"/>
      <c r="D461" s="113"/>
      <c r="F461" s="110"/>
      <c r="G461" s="109"/>
      <c r="H461" s="109"/>
      <c r="U461" s="131" t="e">
        <f t="array" ref="U461">INDEX($C$20:$C$700,MATCH(0,COUNTIF($U$19:U460,$C$20:$C$700),0))</f>
        <v>#N/A</v>
      </c>
      <c r="V461" s="131">
        <f t="shared" si="24"/>
        <v>0</v>
      </c>
      <c r="W461" s="131" t="e">
        <f t="array" ref="W461">INDEX($B$20:$B$49,MATCH(0,COUNTIF($U$19:U460,$C$20:$C$700),0))</f>
        <v>#N/A</v>
      </c>
      <c r="X461" s="131">
        <f t="shared" si="25"/>
        <v>0</v>
      </c>
      <c r="Z461" s="131" t="e">
        <f t="array" ref="Z461">INDEX($D$20:$D$700,MATCH(0,COUNTIF(Z$19:$Z460,$D$20:$D$700),0))</f>
        <v>#N/A</v>
      </c>
      <c r="AA461" s="131">
        <f t="shared" si="26"/>
        <v>0</v>
      </c>
      <c r="AB461" s="131" t="e">
        <f t="array" ref="AB461">INDEX($B$20:$B$49,MATCH(0,COUNTIF(Z$19:$Z460,$D$20:$D$700),0))</f>
        <v>#N/A</v>
      </c>
      <c r="AC461" s="131">
        <f t="shared" si="27"/>
        <v>0</v>
      </c>
    </row>
    <row r="462" spans="2:29" x14ac:dyDescent="0.2">
      <c r="B462" s="114"/>
      <c r="C462" s="114"/>
      <c r="D462" s="113"/>
      <c r="F462" s="110"/>
      <c r="G462" s="109"/>
      <c r="H462" s="109"/>
      <c r="U462" s="131" t="e">
        <f t="array" ref="U462">INDEX($C$20:$C$700,MATCH(0,COUNTIF($U$19:U461,$C$20:$C$700),0))</f>
        <v>#N/A</v>
      </c>
      <c r="V462" s="131">
        <f t="shared" si="24"/>
        <v>0</v>
      </c>
      <c r="W462" s="131" t="e">
        <f t="array" ref="W462">INDEX($B$20:$B$49,MATCH(0,COUNTIF($U$19:U461,$C$20:$C$700),0))</f>
        <v>#N/A</v>
      </c>
      <c r="X462" s="131">
        <f t="shared" si="25"/>
        <v>0</v>
      </c>
      <c r="Z462" s="131" t="e">
        <f t="array" ref="Z462">INDEX($D$20:$D$700,MATCH(0,COUNTIF(Z$19:$Z461,$D$20:$D$700),0))</f>
        <v>#N/A</v>
      </c>
      <c r="AA462" s="131">
        <f t="shared" si="26"/>
        <v>0</v>
      </c>
      <c r="AB462" s="131" t="e">
        <f t="array" ref="AB462">INDEX($B$20:$B$49,MATCH(0,COUNTIF(Z$19:$Z461,$D$20:$D$700),0))</f>
        <v>#N/A</v>
      </c>
      <c r="AC462" s="131">
        <f t="shared" si="27"/>
        <v>0</v>
      </c>
    </row>
    <row r="463" spans="2:29" x14ac:dyDescent="0.2">
      <c r="B463" s="114"/>
      <c r="C463" s="114"/>
      <c r="D463" s="113"/>
      <c r="F463" s="110"/>
      <c r="G463" s="109"/>
      <c r="H463" s="109"/>
      <c r="U463" s="131" t="e">
        <f t="array" ref="U463">INDEX($C$20:$C$700,MATCH(0,COUNTIF($U$19:U462,$C$20:$C$700),0))</f>
        <v>#N/A</v>
      </c>
      <c r="V463" s="131">
        <f t="shared" si="24"/>
        <v>0</v>
      </c>
      <c r="W463" s="131" t="e">
        <f t="array" ref="W463">INDEX($B$20:$B$49,MATCH(0,COUNTIF($U$19:U462,$C$20:$C$700),0))</f>
        <v>#N/A</v>
      </c>
      <c r="X463" s="131">
        <f t="shared" si="25"/>
        <v>0</v>
      </c>
      <c r="Z463" s="131" t="e">
        <f t="array" ref="Z463">INDEX($D$20:$D$700,MATCH(0,COUNTIF(Z$19:$Z462,$D$20:$D$700),0))</f>
        <v>#N/A</v>
      </c>
      <c r="AA463" s="131">
        <f t="shared" si="26"/>
        <v>0</v>
      </c>
      <c r="AB463" s="131" t="e">
        <f t="array" ref="AB463">INDEX($B$20:$B$49,MATCH(0,COUNTIF(Z$19:$Z462,$D$20:$D$700),0))</f>
        <v>#N/A</v>
      </c>
      <c r="AC463" s="131">
        <f t="shared" si="27"/>
        <v>0</v>
      </c>
    </row>
    <row r="464" spans="2:29" x14ac:dyDescent="0.2">
      <c r="B464" s="114"/>
      <c r="C464" s="114"/>
      <c r="D464" s="113"/>
      <c r="F464" s="110"/>
      <c r="G464" s="109"/>
      <c r="H464" s="109"/>
      <c r="U464" s="131" t="e">
        <f t="array" ref="U464">INDEX($C$20:$C$700,MATCH(0,COUNTIF($U$19:U463,$C$20:$C$700),0))</f>
        <v>#N/A</v>
      </c>
      <c r="V464" s="131">
        <f t="shared" si="24"/>
        <v>0</v>
      </c>
      <c r="W464" s="131" t="e">
        <f t="array" ref="W464">INDEX($B$20:$B$49,MATCH(0,COUNTIF($U$19:U463,$C$20:$C$700),0))</f>
        <v>#N/A</v>
      </c>
      <c r="X464" s="131">
        <f t="shared" si="25"/>
        <v>0</v>
      </c>
      <c r="Z464" s="131" t="e">
        <f t="array" ref="Z464">INDEX($D$20:$D$700,MATCH(0,COUNTIF(Z$19:$Z463,$D$20:$D$700),0))</f>
        <v>#N/A</v>
      </c>
      <c r="AA464" s="131">
        <f t="shared" si="26"/>
        <v>0</v>
      </c>
      <c r="AB464" s="131" t="e">
        <f t="array" ref="AB464">INDEX($B$20:$B$49,MATCH(0,COUNTIF(Z$19:$Z463,$D$20:$D$700),0))</f>
        <v>#N/A</v>
      </c>
      <c r="AC464" s="131">
        <f t="shared" si="27"/>
        <v>0</v>
      </c>
    </row>
    <row r="465" spans="2:29" x14ac:dyDescent="0.2">
      <c r="B465" s="114"/>
      <c r="C465" s="114"/>
      <c r="D465" s="113"/>
      <c r="F465" s="110"/>
      <c r="G465" s="109"/>
      <c r="H465" s="109"/>
      <c r="U465" s="131" t="e">
        <f t="array" ref="U465">INDEX($C$20:$C$700,MATCH(0,COUNTIF($U$19:U464,$C$20:$C$700),0))</f>
        <v>#N/A</v>
      </c>
      <c r="V465" s="131">
        <f t="shared" si="24"/>
        <v>0</v>
      </c>
      <c r="W465" s="131" t="e">
        <f t="array" ref="W465">INDEX($B$20:$B$49,MATCH(0,COUNTIF($U$19:U464,$C$20:$C$700),0))</f>
        <v>#N/A</v>
      </c>
      <c r="X465" s="131">
        <f t="shared" si="25"/>
        <v>0</v>
      </c>
      <c r="Z465" s="131" t="e">
        <f t="array" ref="Z465">INDEX($D$20:$D$700,MATCH(0,COUNTIF(Z$19:$Z464,$D$20:$D$700),0))</f>
        <v>#N/A</v>
      </c>
      <c r="AA465" s="131">
        <f t="shared" si="26"/>
        <v>0</v>
      </c>
      <c r="AB465" s="131" t="e">
        <f t="array" ref="AB465">INDEX($B$20:$B$49,MATCH(0,COUNTIF(Z$19:$Z464,$D$20:$D$700),0))</f>
        <v>#N/A</v>
      </c>
      <c r="AC465" s="131">
        <f t="shared" si="27"/>
        <v>0</v>
      </c>
    </row>
    <row r="466" spans="2:29" x14ac:dyDescent="0.2">
      <c r="B466" s="114"/>
      <c r="C466" s="114"/>
      <c r="D466" s="113"/>
      <c r="F466" s="110"/>
      <c r="G466" s="109"/>
      <c r="H466" s="109"/>
      <c r="U466" s="131" t="e">
        <f t="array" ref="U466">INDEX($C$20:$C$700,MATCH(0,COUNTIF($U$19:U465,$C$20:$C$700),0))</f>
        <v>#N/A</v>
      </c>
      <c r="V466" s="131">
        <f t="shared" si="24"/>
        <v>0</v>
      </c>
      <c r="W466" s="131" t="e">
        <f t="array" ref="W466">INDEX($B$20:$B$49,MATCH(0,COUNTIF($U$19:U465,$C$20:$C$700),0))</f>
        <v>#N/A</v>
      </c>
      <c r="X466" s="131">
        <f t="shared" si="25"/>
        <v>0</v>
      </c>
      <c r="Z466" s="131" t="e">
        <f t="array" ref="Z466">INDEX($D$20:$D$700,MATCH(0,COUNTIF(Z$19:$Z465,$D$20:$D$700),0))</f>
        <v>#N/A</v>
      </c>
      <c r="AA466" s="131">
        <f t="shared" si="26"/>
        <v>0</v>
      </c>
      <c r="AB466" s="131" t="e">
        <f t="array" ref="AB466">INDEX($B$20:$B$49,MATCH(0,COUNTIF(Z$19:$Z465,$D$20:$D$700),0))</f>
        <v>#N/A</v>
      </c>
      <c r="AC466" s="131">
        <f t="shared" si="27"/>
        <v>0</v>
      </c>
    </row>
    <row r="467" spans="2:29" x14ac:dyDescent="0.2">
      <c r="B467" s="114"/>
      <c r="C467" s="114"/>
      <c r="D467" s="113"/>
      <c r="F467" s="110"/>
      <c r="G467" s="109"/>
      <c r="H467" s="109"/>
      <c r="U467" s="131" t="e">
        <f t="array" ref="U467">INDEX($C$20:$C$700,MATCH(0,COUNTIF($U$19:U466,$C$20:$C$700),0))</f>
        <v>#N/A</v>
      </c>
      <c r="V467" s="131">
        <f t="shared" si="24"/>
        <v>0</v>
      </c>
      <c r="W467" s="131" t="e">
        <f t="array" ref="W467">INDEX($B$20:$B$49,MATCH(0,COUNTIF($U$19:U466,$C$20:$C$700),0))</f>
        <v>#N/A</v>
      </c>
      <c r="X467" s="131">
        <f t="shared" si="25"/>
        <v>0</v>
      </c>
      <c r="Z467" s="131" t="e">
        <f t="array" ref="Z467">INDEX($D$20:$D$700,MATCH(0,COUNTIF(Z$19:$Z466,$D$20:$D$700),0))</f>
        <v>#N/A</v>
      </c>
      <c r="AA467" s="131">
        <f t="shared" si="26"/>
        <v>0</v>
      </c>
      <c r="AB467" s="131" t="e">
        <f t="array" ref="AB467">INDEX($B$20:$B$49,MATCH(0,COUNTIF(Z$19:$Z466,$D$20:$D$700),0))</f>
        <v>#N/A</v>
      </c>
      <c r="AC467" s="131">
        <f t="shared" si="27"/>
        <v>0</v>
      </c>
    </row>
    <row r="468" spans="2:29" x14ac:dyDescent="0.2">
      <c r="B468" s="114"/>
      <c r="C468" s="114"/>
      <c r="D468" s="113"/>
      <c r="F468" s="110"/>
      <c r="G468" s="109"/>
      <c r="H468" s="109"/>
      <c r="U468" s="131" t="e">
        <f t="array" ref="U468">INDEX($C$20:$C$700,MATCH(0,COUNTIF($U$19:U467,$C$20:$C$700),0))</f>
        <v>#N/A</v>
      </c>
      <c r="V468" s="131">
        <f t="shared" ref="V468:V504" si="28">COUNTIF($C$20:$C$700,U468)</f>
        <v>0</v>
      </c>
      <c r="W468" s="131" t="e">
        <f t="array" ref="W468">INDEX($B$20:$B$49,MATCH(0,COUNTIF($U$19:U467,$C$20:$C$700),0))</f>
        <v>#N/A</v>
      </c>
      <c r="X468" s="131">
        <f t="shared" ref="X468:X504" si="29">SUMIFS($B$20:$B$700,$C$20:$C$700,U468)</f>
        <v>0</v>
      </c>
      <c r="Z468" s="131" t="e">
        <f t="array" ref="Z468">INDEX($D$20:$D$700,MATCH(0,COUNTIF(Z$19:$Z467,$D$20:$D$700),0))</f>
        <v>#N/A</v>
      </c>
      <c r="AA468" s="131">
        <f t="shared" ref="AA468:AA504" si="30">COUNTIF($D$20:$D$700,Z468)</f>
        <v>0</v>
      </c>
      <c r="AB468" s="131" t="e">
        <f t="array" ref="AB468">INDEX($B$20:$B$49,MATCH(0,COUNTIF(Z$19:$Z467,$D$20:$D$700),0))</f>
        <v>#N/A</v>
      </c>
      <c r="AC468" s="131">
        <f t="shared" ref="AC468:AC504" si="31">SUMIFS($B$20:$B$700,$D$20:$D$700,Z468)</f>
        <v>0</v>
      </c>
    </row>
    <row r="469" spans="2:29" x14ac:dyDescent="0.2">
      <c r="B469" s="114"/>
      <c r="C469" s="114"/>
      <c r="D469" s="113"/>
      <c r="F469" s="110"/>
      <c r="G469" s="109"/>
      <c r="H469" s="109"/>
      <c r="U469" s="131" t="e">
        <f t="array" ref="U469">INDEX($C$20:$C$700,MATCH(0,COUNTIF($U$19:U468,$C$20:$C$700),0))</f>
        <v>#N/A</v>
      </c>
      <c r="V469" s="131">
        <f t="shared" si="28"/>
        <v>0</v>
      </c>
      <c r="W469" s="131" t="e">
        <f t="array" ref="W469">INDEX($B$20:$B$49,MATCH(0,COUNTIF($U$19:U468,$C$20:$C$700),0))</f>
        <v>#N/A</v>
      </c>
      <c r="X469" s="131">
        <f t="shared" si="29"/>
        <v>0</v>
      </c>
      <c r="Z469" s="131" t="e">
        <f t="array" ref="Z469">INDEX($D$20:$D$700,MATCH(0,COUNTIF(Z$19:$Z468,$D$20:$D$700),0))</f>
        <v>#N/A</v>
      </c>
      <c r="AA469" s="131">
        <f t="shared" si="30"/>
        <v>0</v>
      </c>
      <c r="AB469" s="131" t="e">
        <f t="array" ref="AB469">INDEX($B$20:$B$49,MATCH(0,COUNTIF(Z$19:$Z468,$D$20:$D$700),0))</f>
        <v>#N/A</v>
      </c>
      <c r="AC469" s="131">
        <f t="shared" si="31"/>
        <v>0</v>
      </c>
    </row>
    <row r="470" spans="2:29" x14ac:dyDescent="0.2">
      <c r="B470" s="114"/>
      <c r="C470" s="114"/>
      <c r="D470" s="113"/>
      <c r="F470" s="110"/>
      <c r="G470" s="109"/>
      <c r="H470" s="109"/>
      <c r="U470" s="131" t="e">
        <f t="array" ref="U470">INDEX($C$20:$C$700,MATCH(0,COUNTIF($U$19:U469,$C$20:$C$700),0))</f>
        <v>#N/A</v>
      </c>
      <c r="V470" s="131">
        <f t="shared" si="28"/>
        <v>0</v>
      </c>
      <c r="W470" s="131" t="e">
        <f t="array" ref="W470">INDEX($B$20:$B$49,MATCH(0,COUNTIF($U$19:U469,$C$20:$C$700),0))</f>
        <v>#N/A</v>
      </c>
      <c r="X470" s="131">
        <f t="shared" si="29"/>
        <v>0</v>
      </c>
      <c r="Z470" s="131" t="e">
        <f t="array" ref="Z470">INDEX($D$20:$D$700,MATCH(0,COUNTIF(Z$19:$Z469,$D$20:$D$700),0))</f>
        <v>#N/A</v>
      </c>
      <c r="AA470" s="131">
        <f t="shared" si="30"/>
        <v>0</v>
      </c>
      <c r="AB470" s="131" t="e">
        <f t="array" ref="AB470">INDEX($B$20:$B$49,MATCH(0,COUNTIF(Z$19:$Z469,$D$20:$D$700),0))</f>
        <v>#N/A</v>
      </c>
      <c r="AC470" s="131">
        <f t="shared" si="31"/>
        <v>0</v>
      </c>
    </row>
    <row r="471" spans="2:29" x14ac:dyDescent="0.2">
      <c r="B471" s="114"/>
      <c r="C471" s="114"/>
      <c r="D471" s="113"/>
      <c r="F471" s="110"/>
      <c r="G471" s="109"/>
      <c r="H471" s="109"/>
      <c r="U471" s="131" t="e">
        <f t="array" ref="U471">INDEX($C$20:$C$700,MATCH(0,COUNTIF($U$19:U470,$C$20:$C$700),0))</f>
        <v>#N/A</v>
      </c>
      <c r="V471" s="131">
        <f t="shared" si="28"/>
        <v>0</v>
      </c>
      <c r="W471" s="131" t="e">
        <f t="array" ref="W471">INDEX($B$20:$B$49,MATCH(0,COUNTIF($U$19:U470,$C$20:$C$700),0))</f>
        <v>#N/A</v>
      </c>
      <c r="X471" s="131">
        <f t="shared" si="29"/>
        <v>0</v>
      </c>
      <c r="Z471" s="131" t="e">
        <f t="array" ref="Z471">INDEX($D$20:$D$700,MATCH(0,COUNTIF(Z$19:$Z470,$D$20:$D$700),0))</f>
        <v>#N/A</v>
      </c>
      <c r="AA471" s="131">
        <f t="shared" si="30"/>
        <v>0</v>
      </c>
      <c r="AB471" s="131" t="e">
        <f t="array" ref="AB471">INDEX($B$20:$B$49,MATCH(0,COUNTIF(Z$19:$Z470,$D$20:$D$700),0))</f>
        <v>#N/A</v>
      </c>
      <c r="AC471" s="131">
        <f t="shared" si="31"/>
        <v>0</v>
      </c>
    </row>
    <row r="472" spans="2:29" x14ac:dyDescent="0.2">
      <c r="B472" s="114"/>
      <c r="C472" s="114"/>
      <c r="D472" s="113"/>
      <c r="F472" s="110"/>
      <c r="G472" s="109"/>
      <c r="H472" s="109"/>
      <c r="U472" s="131" t="e">
        <f t="array" ref="U472">INDEX($C$20:$C$700,MATCH(0,COUNTIF($U$19:U471,$C$20:$C$700),0))</f>
        <v>#N/A</v>
      </c>
      <c r="V472" s="131">
        <f t="shared" si="28"/>
        <v>0</v>
      </c>
      <c r="W472" s="131" t="e">
        <f t="array" ref="W472">INDEX($B$20:$B$49,MATCH(0,COUNTIF($U$19:U471,$C$20:$C$700),0))</f>
        <v>#N/A</v>
      </c>
      <c r="X472" s="131">
        <f t="shared" si="29"/>
        <v>0</v>
      </c>
      <c r="Z472" s="131" t="e">
        <f t="array" ref="Z472">INDEX($D$20:$D$700,MATCH(0,COUNTIF(Z$19:$Z471,$D$20:$D$700),0))</f>
        <v>#N/A</v>
      </c>
      <c r="AA472" s="131">
        <f t="shared" si="30"/>
        <v>0</v>
      </c>
      <c r="AB472" s="131" t="e">
        <f t="array" ref="AB472">INDEX($B$20:$B$49,MATCH(0,COUNTIF(Z$19:$Z471,$D$20:$D$700),0))</f>
        <v>#N/A</v>
      </c>
      <c r="AC472" s="131">
        <f t="shared" si="31"/>
        <v>0</v>
      </c>
    </row>
    <row r="473" spans="2:29" x14ac:dyDescent="0.2">
      <c r="B473" s="114"/>
      <c r="C473" s="114"/>
      <c r="D473" s="113"/>
      <c r="F473" s="110"/>
      <c r="G473" s="109"/>
      <c r="H473" s="109"/>
      <c r="U473" s="131" t="e">
        <f t="array" ref="U473">INDEX($C$20:$C$700,MATCH(0,COUNTIF($U$19:U472,$C$20:$C$700),0))</f>
        <v>#N/A</v>
      </c>
      <c r="V473" s="131">
        <f t="shared" si="28"/>
        <v>0</v>
      </c>
      <c r="W473" s="131" t="e">
        <f t="array" ref="W473">INDEX($B$20:$B$49,MATCH(0,COUNTIF($U$19:U472,$C$20:$C$700),0))</f>
        <v>#N/A</v>
      </c>
      <c r="X473" s="131">
        <f t="shared" si="29"/>
        <v>0</v>
      </c>
      <c r="Z473" s="131" t="e">
        <f t="array" ref="Z473">INDEX($D$20:$D$700,MATCH(0,COUNTIF(Z$19:$Z472,$D$20:$D$700),0))</f>
        <v>#N/A</v>
      </c>
      <c r="AA473" s="131">
        <f t="shared" si="30"/>
        <v>0</v>
      </c>
      <c r="AB473" s="131" t="e">
        <f t="array" ref="AB473">INDEX($B$20:$B$49,MATCH(0,COUNTIF(Z$19:$Z472,$D$20:$D$700),0))</f>
        <v>#N/A</v>
      </c>
      <c r="AC473" s="131">
        <f t="shared" si="31"/>
        <v>0</v>
      </c>
    </row>
    <row r="474" spans="2:29" x14ac:dyDescent="0.2">
      <c r="B474" s="114"/>
      <c r="C474" s="114"/>
      <c r="D474" s="113"/>
      <c r="F474" s="110"/>
      <c r="G474" s="109"/>
      <c r="H474" s="109"/>
      <c r="U474" s="131" t="e">
        <f t="array" ref="U474">INDEX($C$20:$C$700,MATCH(0,COUNTIF($U$19:U473,$C$20:$C$700),0))</f>
        <v>#N/A</v>
      </c>
      <c r="V474" s="131">
        <f t="shared" si="28"/>
        <v>0</v>
      </c>
      <c r="W474" s="131" t="e">
        <f t="array" ref="W474">INDEX($B$20:$B$49,MATCH(0,COUNTIF($U$19:U473,$C$20:$C$700),0))</f>
        <v>#N/A</v>
      </c>
      <c r="X474" s="131">
        <f t="shared" si="29"/>
        <v>0</v>
      </c>
      <c r="Z474" s="131" t="e">
        <f t="array" ref="Z474">INDEX($D$20:$D$700,MATCH(0,COUNTIF(Z$19:$Z473,$D$20:$D$700),0))</f>
        <v>#N/A</v>
      </c>
      <c r="AA474" s="131">
        <f t="shared" si="30"/>
        <v>0</v>
      </c>
      <c r="AB474" s="131" t="e">
        <f t="array" ref="AB474">INDEX($B$20:$B$49,MATCH(0,COUNTIF(Z$19:$Z473,$D$20:$D$700),0))</f>
        <v>#N/A</v>
      </c>
      <c r="AC474" s="131">
        <f t="shared" si="31"/>
        <v>0</v>
      </c>
    </row>
    <row r="475" spans="2:29" x14ac:dyDescent="0.2">
      <c r="B475" s="114"/>
      <c r="C475" s="114"/>
      <c r="D475" s="113"/>
      <c r="F475" s="110"/>
      <c r="G475" s="109"/>
      <c r="H475" s="109"/>
      <c r="U475" s="131" t="e">
        <f t="array" ref="U475">INDEX($C$20:$C$700,MATCH(0,COUNTIF($U$19:U474,$C$20:$C$700),0))</f>
        <v>#N/A</v>
      </c>
      <c r="V475" s="131">
        <f t="shared" si="28"/>
        <v>0</v>
      </c>
      <c r="W475" s="131" t="e">
        <f t="array" ref="W475">INDEX($B$20:$B$49,MATCH(0,COUNTIF($U$19:U474,$C$20:$C$700),0))</f>
        <v>#N/A</v>
      </c>
      <c r="X475" s="131">
        <f t="shared" si="29"/>
        <v>0</v>
      </c>
      <c r="Z475" s="131" t="e">
        <f t="array" ref="Z475">INDEX($D$20:$D$700,MATCH(0,COUNTIF(Z$19:$Z474,$D$20:$D$700),0))</f>
        <v>#N/A</v>
      </c>
      <c r="AA475" s="131">
        <f t="shared" si="30"/>
        <v>0</v>
      </c>
      <c r="AB475" s="131" t="e">
        <f t="array" ref="AB475">INDEX($B$20:$B$49,MATCH(0,COUNTIF(Z$19:$Z474,$D$20:$D$700),0))</f>
        <v>#N/A</v>
      </c>
      <c r="AC475" s="131">
        <f t="shared" si="31"/>
        <v>0</v>
      </c>
    </row>
    <row r="476" spans="2:29" x14ac:dyDescent="0.2">
      <c r="B476" s="114"/>
      <c r="C476" s="114"/>
      <c r="D476" s="113"/>
      <c r="F476" s="110"/>
      <c r="G476" s="109"/>
      <c r="H476" s="109"/>
      <c r="U476" s="131" t="e">
        <f t="array" ref="U476">INDEX($C$20:$C$700,MATCH(0,COUNTIF($U$19:U475,$C$20:$C$700),0))</f>
        <v>#N/A</v>
      </c>
      <c r="V476" s="131">
        <f t="shared" si="28"/>
        <v>0</v>
      </c>
      <c r="W476" s="131" t="e">
        <f t="array" ref="W476">INDEX($B$20:$B$49,MATCH(0,COUNTIF($U$19:U475,$C$20:$C$700),0))</f>
        <v>#N/A</v>
      </c>
      <c r="X476" s="131">
        <f t="shared" si="29"/>
        <v>0</v>
      </c>
      <c r="Z476" s="131" t="e">
        <f t="array" ref="Z476">INDEX($D$20:$D$700,MATCH(0,COUNTIF(Z$19:$Z475,$D$20:$D$700),0))</f>
        <v>#N/A</v>
      </c>
      <c r="AA476" s="131">
        <f t="shared" si="30"/>
        <v>0</v>
      </c>
      <c r="AB476" s="131" t="e">
        <f t="array" ref="AB476">INDEX($B$20:$B$49,MATCH(0,COUNTIF(Z$19:$Z475,$D$20:$D$700),0))</f>
        <v>#N/A</v>
      </c>
      <c r="AC476" s="131">
        <f t="shared" si="31"/>
        <v>0</v>
      </c>
    </row>
    <row r="477" spans="2:29" x14ac:dyDescent="0.2">
      <c r="B477" s="114"/>
      <c r="C477" s="114"/>
      <c r="D477" s="113"/>
      <c r="F477" s="110"/>
      <c r="G477" s="109"/>
      <c r="H477" s="109"/>
      <c r="U477" s="131" t="e">
        <f t="array" ref="U477">INDEX($C$20:$C$700,MATCH(0,COUNTIF($U$19:U476,$C$20:$C$700),0))</f>
        <v>#N/A</v>
      </c>
      <c r="V477" s="131">
        <f t="shared" si="28"/>
        <v>0</v>
      </c>
      <c r="W477" s="131" t="e">
        <f t="array" ref="W477">INDEX($B$20:$B$49,MATCH(0,COUNTIF($U$19:U476,$C$20:$C$700),0))</f>
        <v>#N/A</v>
      </c>
      <c r="X477" s="131">
        <f t="shared" si="29"/>
        <v>0</v>
      </c>
      <c r="Z477" s="131" t="e">
        <f t="array" ref="Z477">INDEX($D$20:$D$700,MATCH(0,COUNTIF(Z$19:$Z476,$D$20:$D$700),0))</f>
        <v>#N/A</v>
      </c>
      <c r="AA477" s="131">
        <f t="shared" si="30"/>
        <v>0</v>
      </c>
      <c r="AB477" s="131" t="e">
        <f t="array" ref="AB477">INDEX($B$20:$B$49,MATCH(0,COUNTIF(Z$19:$Z476,$D$20:$D$700),0))</f>
        <v>#N/A</v>
      </c>
      <c r="AC477" s="131">
        <f t="shared" si="31"/>
        <v>0</v>
      </c>
    </row>
    <row r="478" spans="2:29" x14ac:dyDescent="0.2">
      <c r="B478" s="114"/>
      <c r="C478" s="114"/>
      <c r="D478" s="113"/>
      <c r="F478" s="110"/>
      <c r="G478" s="109"/>
      <c r="H478" s="109"/>
      <c r="U478" s="131" t="e">
        <f t="array" ref="U478">INDEX($C$20:$C$700,MATCH(0,COUNTIF($U$19:U477,$C$20:$C$700),0))</f>
        <v>#N/A</v>
      </c>
      <c r="V478" s="131">
        <f t="shared" si="28"/>
        <v>0</v>
      </c>
      <c r="W478" s="131" t="e">
        <f t="array" ref="W478">INDEX($B$20:$B$49,MATCH(0,COUNTIF($U$19:U477,$C$20:$C$700),0))</f>
        <v>#N/A</v>
      </c>
      <c r="X478" s="131">
        <f t="shared" si="29"/>
        <v>0</v>
      </c>
      <c r="Z478" s="131" t="e">
        <f t="array" ref="Z478">INDEX($D$20:$D$700,MATCH(0,COUNTIF(Z$19:$Z477,$D$20:$D$700),0))</f>
        <v>#N/A</v>
      </c>
      <c r="AA478" s="131">
        <f t="shared" si="30"/>
        <v>0</v>
      </c>
      <c r="AB478" s="131" t="e">
        <f t="array" ref="AB478">INDEX($B$20:$B$49,MATCH(0,COUNTIF(Z$19:$Z477,$D$20:$D$700),0))</f>
        <v>#N/A</v>
      </c>
      <c r="AC478" s="131">
        <f t="shared" si="31"/>
        <v>0</v>
      </c>
    </row>
    <row r="479" spans="2:29" x14ac:dyDescent="0.2">
      <c r="B479" s="114"/>
      <c r="C479" s="114"/>
      <c r="D479" s="113"/>
      <c r="F479" s="110"/>
      <c r="G479" s="109"/>
      <c r="H479" s="109"/>
      <c r="U479" s="131" t="e">
        <f t="array" ref="U479">INDEX($C$20:$C$700,MATCH(0,COUNTIF($U$19:U478,$C$20:$C$700),0))</f>
        <v>#N/A</v>
      </c>
      <c r="V479" s="131">
        <f t="shared" si="28"/>
        <v>0</v>
      </c>
      <c r="W479" s="131" t="e">
        <f t="array" ref="W479">INDEX($B$20:$B$49,MATCH(0,COUNTIF($U$19:U478,$C$20:$C$700),0))</f>
        <v>#N/A</v>
      </c>
      <c r="X479" s="131">
        <f t="shared" si="29"/>
        <v>0</v>
      </c>
      <c r="Z479" s="131" t="e">
        <f t="array" ref="Z479">INDEX($D$20:$D$700,MATCH(0,COUNTIF(Z$19:$Z478,$D$20:$D$700),0))</f>
        <v>#N/A</v>
      </c>
      <c r="AA479" s="131">
        <f t="shared" si="30"/>
        <v>0</v>
      </c>
      <c r="AB479" s="131" t="e">
        <f t="array" ref="AB479">INDEX($B$20:$B$49,MATCH(0,COUNTIF(Z$19:$Z478,$D$20:$D$700),0))</f>
        <v>#N/A</v>
      </c>
      <c r="AC479" s="131">
        <f t="shared" si="31"/>
        <v>0</v>
      </c>
    </row>
    <row r="480" spans="2:29" x14ac:dyDescent="0.2">
      <c r="B480" s="114"/>
      <c r="C480" s="114"/>
      <c r="D480" s="113"/>
      <c r="F480" s="110"/>
      <c r="G480" s="109"/>
      <c r="H480" s="109"/>
      <c r="U480" s="131" t="e">
        <f t="array" ref="U480">INDEX($C$20:$C$700,MATCH(0,COUNTIF($U$19:U479,$C$20:$C$700),0))</f>
        <v>#N/A</v>
      </c>
      <c r="V480" s="131">
        <f t="shared" si="28"/>
        <v>0</v>
      </c>
      <c r="W480" s="131" t="e">
        <f t="array" ref="W480">INDEX($B$20:$B$49,MATCH(0,COUNTIF($U$19:U479,$C$20:$C$700),0))</f>
        <v>#N/A</v>
      </c>
      <c r="X480" s="131">
        <f t="shared" si="29"/>
        <v>0</v>
      </c>
      <c r="Z480" s="131" t="e">
        <f t="array" ref="Z480">INDEX($D$20:$D$700,MATCH(0,COUNTIF(Z$19:$Z479,$D$20:$D$700),0))</f>
        <v>#N/A</v>
      </c>
      <c r="AA480" s="131">
        <f t="shared" si="30"/>
        <v>0</v>
      </c>
      <c r="AB480" s="131" t="e">
        <f t="array" ref="AB480">INDEX($B$20:$B$49,MATCH(0,COUNTIF(Z$19:$Z479,$D$20:$D$700),0))</f>
        <v>#N/A</v>
      </c>
      <c r="AC480" s="131">
        <f t="shared" si="31"/>
        <v>0</v>
      </c>
    </row>
    <row r="481" spans="2:29" x14ac:dyDescent="0.2">
      <c r="B481" s="114"/>
      <c r="C481" s="114"/>
      <c r="D481" s="113"/>
      <c r="F481" s="110"/>
      <c r="G481" s="109"/>
      <c r="H481" s="109"/>
      <c r="U481" s="131" t="e">
        <f t="array" ref="U481">INDEX($C$20:$C$700,MATCH(0,COUNTIF($U$19:U480,$C$20:$C$700),0))</f>
        <v>#N/A</v>
      </c>
      <c r="V481" s="131">
        <f t="shared" si="28"/>
        <v>0</v>
      </c>
      <c r="W481" s="131" t="e">
        <f t="array" ref="W481">INDEX($B$20:$B$49,MATCH(0,COUNTIF($U$19:U480,$C$20:$C$700),0))</f>
        <v>#N/A</v>
      </c>
      <c r="X481" s="131">
        <f t="shared" si="29"/>
        <v>0</v>
      </c>
      <c r="Z481" s="131" t="e">
        <f t="array" ref="Z481">INDEX($D$20:$D$700,MATCH(0,COUNTIF(Z$19:$Z480,$D$20:$D$700),0))</f>
        <v>#N/A</v>
      </c>
      <c r="AA481" s="131">
        <f t="shared" si="30"/>
        <v>0</v>
      </c>
      <c r="AB481" s="131" t="e">
        <f t="array" ref="AB481">INDEX($B$20:$B$49,MATCH(0,COUNTIF(Z$19:$Z480,$D$20:$D$700),0))</f>
        <v>#N/A</v>
      </c>
      <c r="AC481" s="131">
        <f t="shared" si="31"/>
        <v>0</v>
      </c>
    </row>
    <row r="482" spans="2:29" x14ac:dyDescent="0.2">
      <c r="B482" s="114"/>
      <c r="C482" s="114"/>
      <c r="D482" s="113"/>
      <c r="F482" s="110"/>
      <c r="G482" s="109"/>
      <c r="H482" s="109"/>
      <c r="U482" s="131" t="e">
        <f t="array" ref="U482">INDEX($C$20:$C$700,MATCH(0,COUNTIF($U$19:U481,$C$20:$C$700),0))</f>
        <v>#N/A</v>
      </c>
      <c r="V482" s="131">
        <f t="shared" si="28"/>
        <v>0</v>
      </c>
      <c r="W482" s="131" t="e">
        <f t="array" ref="W482">INDEX($B$20:$B$49,MATCH(0,COUNTIF($U$19:U481,$C$20:$C$700),0))</f>
        <v>#N/A</v>
      </c>
      <c r="X482" s="131">
        <f t="shared" si="29"/>
        <v>0</v>
      </c>
      <c r="Z482" s="131" t="e">
        <f t="array" ref="Z482">INDEX($D$20:$D$700,MATCH(0,COUNTIF(Z$19:$Z481,$D$20:$D$700),0))</f>
        <v>#N/A</v>
      </c>
      <c r="AA482" s="131">
        <f t="shared" si="30"/>
        <v>0</v>
      </c>
      <c r="AB482" s="131" t="e">
        <f t="array" ref="AB482">INDEX($B$20:$B$49,MATCH(0,COUNTIF(Z$19:$Z481,$D$20:$D$700),0))</f>
        <v>#N/A</v>
      </c>
      <c r="AC482" s="131">
        <f t="shared" si="31"/>
        <v>0</v>
      </c>
    </row>
    <row r="483" spans="2:29" x14ac:dyDescent="0.2">
      <c r="B483" s="114"/>
      <c r="C483" s="114"/>
      <c r="D483" s="113"/>
      <c r="F483" s="110"/>
      <c r="G483" s="109"/>
      <c r="H483" s="109"/>
      <c r="U483" s="131" t="e">
        <f t="array" ref="U483">INDEX($C$20:$C$700,MATCH(0,COUNTIF($U$19:U482,$C$20:$C$700),0))</f>
        <v>#N/A</v>
      </c>
      <c r="V483" s="131">
        <f t="shared" si="28"/>
        <v>0</v>
      </c>
      <c r="W483" s="131" t="e">
        <f t="array" ref="W483">INDEX($B$20:$B$49,MATCH(0,COUNTIF($U$19:U482,$C$20:$C$700),0))</f>
        <v>#N/A</v>
      </c>
      <c r="X483" s="131">
        <f t="shared" si="29"/>
        <v>0</v>
      </c>
      <c r="Z483" s="131" t="e">
        <f t="array" ref="Z483">INDEX($D$20:$D$700,MATCH(0,COUNTIF(Z$19:$Z482,$D$20:$D$700),0))</f>
        <v>#N/A</v>
      </c>
      <c r="AA483" s="131">
        <f t="shared" si="30"/>
        <v>0</v>
      </c>
      <c r="AB483" s="131" t="e">
        <f t="array" ref="AB483">INDEX($B$20:$B$49,MATCH(0,COUNTIF(Z$19:$Z482,$D$20:$D$700),0))</f>
        <v>#N/A</v>
      </c>
      <c r="AC483" s="131">
        <f t="shared" si="31"/>
        <v>0</v>
      </c>
    </row>
    <row r="484" spans="2:29" x14ac:dyDescent="0.2">
      <c r="B484" s="114"/>
      <c r="C484" s="114"/>
      <c r="D484" s="113"/>
      <c r="F484" s="110"/>
      <c r="G484" s="109"/>
      <c r="H484" s="109"/>
      <c r="U484" s="131" t="e">
        <f t="array" ref="U484">INDEX($C$20:$C$700,MATCH(0,COUNTIF($U$19:U483,$C$20:$C$700),0))</f>
        <v>#N/A</v>
      </c>
      <c r="V484" s="131">
        <f t="shared" si="28"/>
        <v>0</v>
      </c>
      <c r="W484" s="131" t="e">
        <f t="array" ref="W484">INDEX($B$20:$B$49,MATCH(0,COUNTIF($U$19:U483,$C$20:$C$700),0))</f>
        <v>#N/A</v>
      </c>
      <c r="X484" s="131">
        <f t="shared" si="29"/>
        <v>0</v>
      </c>
      <c r="Z484" s="131" t="e">
        <f t="array" ref="Z484">INDEX($D$20:$D$700,MATCH(0,COUNTIF(Z$19:$Z483,$D$20:$D$700),0))</f>
        <v>#N/A</v>
      </c>
      <c r="AA484" s="131">
        <f t="shared" si="30"/>
        <v>0</v>
      </c>
      <c r="AB484" s="131" t="e">
        <f t="array" ref="AB484">INDEX($B$20:$B$49,MATCH(0,COUNTIF(Z$19:$Z483,$D$20:$D$700),0))</f>
        <v>#N/A</v>
      </c>
      <c r="AC484" s="131">
        <f t="shared" si="31"/>
        <v>0</v>
      </c>
    </row>
    <row r="485" spans="2:29" x14ac:dyDescent="0.2">
      <c r="B485" s="114"/>
      <c r="C485" s="114"/>
      <c r="D485" s="113"/>
      <c r="F485" s="110"/>
      <c r="G485" s="109"/>
      <c r="H485" s="109"/>
      <c r="U485" s="131" t="e">
        <f t="array" ref="U485">INDEX($C$20:$C$700,MATCH(0,COUNTIF($U$19:U484,$C$20:$C$700),0))</f>
        <v>#N/A</v>
      </c>
      <c r="V485" s="131">
        <f t="shared" si="28"/>
        <v>0</v>
      </c>
      <c r="W485" s="131" t="e">
        <f t="array" ref="W485">INDEX($B$20:$B$49,MATCH(0,COUNTIF($U$19:U484,$C$20:$C$700),0))</f>
        <v>#N/A</v>
      </c>
      <c r="X485" s="131">
        <f t="shared" si="29"/>
        <v>0</v>
      </c>
      <c r="Z485" s="131" t="e">
        <f t="array" ref="Z485">INDEX($D$20:$D$700,MATCH(0,COUNTIF(Z$19:$Z484,$D$20:$D$700),0))</f>
        <v>#N/A</v>
      </c>
      <c r="AA485" s="131">
        <f t="shared" si="30"/>
        <v>0</v>
      </c>
      <c r="AB485" s="131" t="e">
        <f t="array" ref="AB485">INDEX($B$20:$B$49,MATCH(0,COUNTIF(Z$19:$Z484,$D$20:$D$700),0))</f>
        <v>#N/A</v>
      </c>
      <c r="AC485" s="131">
        <f t="shared" si="31"/>
        <v>0</v>
      </c>
    </row>
    <row r="486" spans="2:29" x14ac:dyDescent="0.2">
      <c r="B486" s="114"/>
      <c r="C486" s="114"/>
      <c r="D486" s="113"/>
      <c r="F486" s="110"/>
      <c r="G486" s="109"/>
      <c r="H486" s="109"/>
      <c r="U486" s="131" t="e">
        <f t="array" ref="U486">INDEX($C$20:$C$700,MATCH(0,COUNTIF($U$19:U485,$C$20:$C$700),0))</f>
        <v>#N/A</v>
      </c>
      <c r="V486" s="131">
        <f t="shared" si="28"/>
        <v>0</v>
      </c>
      <c r="W486" s="131" t="e">
        <f t="array" ref="W486">INDEX($B$20:$B$49,MATCH(0,COUNTIF($U$19:U485,$C$20:$C$700),0))</f>
        <v>#N/A</v>
      </c>
      <c r="X486" s="131">
        <f t="shared" si="29"/>
        <v>0</v>
      </c>
      <c r="Z486" s="131" t="e">
        <f t="array" ref="Z486">INDEX($D$20:$D$700,MATCH(0,COUNTIF(Z$19:$Z485,$D$20:$D$700),0))</f>
        <v>#N/A</v>
      </c>
      <c r="AA486" s="131">
        <f t="shared" si="30"/>
        <v>0</v>
      </c>
      <c r="AB486" s="131" t="e">
        <f t="array" ref="AB486">INDEX($B$20:$B$49,MATCH(0,COUNTIF(Z$19:$Z485,$D$20:$D$700),0))</f>
        <v>#N/A</v>
      </c>
      <c r="AC486" s="131">
        <f t="shared" si="31"/>
        <v>0</v>
      </c>
    </row>
    <row r="487" spans="2:29" x14ac:dyDescent="0.2">
      <c r="B487" s="114"/>
      <c r="C487" s="114"/>
      <c r="D487" s="113"/>
      <c r="F487" s="110"/>
      <c r="G487" s="109"/>
      <c r="H487" s="109"/>
      <c r="U487" s="131" t="e">
        <f t="array" ref="U487">INDEX($C$20:$C$700,MATCH(0,COUNTIF($U$19:U486,$C$20:$C$700),0))</f>
        <v>#N/A</v>
      </c>
      <c r="V487" s="131">
        <f t="shared" si="28"/>
        <v>0</v>
      </c>
      <c r="W487" s="131" t="e">
        <f t="array" ref="W487">INDEX($B$20:$B$49,MATCH(0,COUNTIF($U$19:U486,$C$20:$C$700),0))</f>
        <v>#N/A</v>
      </c>
      <c r="X487" s="131">
        <f t="shared" si="29"/>
        <v>0</v>
      </c>
      <c r="Z487" s="131" t="e">
        <f t="array" ref="Z487">INDEX($D$20:$D$700,MATCH(0,COUNTIF(Z$19:$Z486,$D$20:$D$700),0))</f>
        <v>#N/A</v>
      </c>
      <c r="AA487" s="131">
        <f t="shared" si="30"/>
        <v>0</v>
      </c>
      <c r="AB487" s="131" t="e">
        <f t="array" ref="AB487">INDEX($B$20:$B$49,MATCH(0,COUNTIF(Z$19:$Z486,$D$20:$D$700),0))</f>
        <v>#N/A</v>
      </c>
      <c r="AC487" s="131">
        <f t="shared" si="31"/>
        <v>0</v>
      </c>
    </row>
    <row r="488" spans="2:29" x14ac:dyDescent="0.2">
      <c r="B488" s="114"/>
      <c r="C488" s="114"/>
      <c r="D488" s="113"/>
      <c r="F488" s="110"/>
      <c r="G488" s="109"/>
      <c r="H488" s="109"/>
      <c r="U488" s="131" t="e">
        <f t="array" ref="U488">INDEX($C$20:$C$700,MATCH(0,COUNTIF($U$19:U487,$C$20:$C$700),0))</f>
        <v>#N/A</v>
      </c>
      <c r="V488" s="131">
        <f t="shared" si="28"/>
        <v>0</v>
      </c>
      <c r="W488" s="131" t="e">
        <f t="array" ref="W488">INDEX($B$20:$B$49,MATCH(0,COUNTIF($U$19:U487,$C$20:$C$700),0))</f>
        <v>#N/A</v>
      </c>
      <c r="X488" s="131">
        <f t="shared" si="29"/>
        <v>0</v>
      </c>
      <c r="Z488" s="131" t="e">
        <f t="array" ref="Z488">INDEX($D$20:$D$700,MATCH(0,COUNTIF(Z$19:$Z487,$D$20:$D$700),0))</f>
        <v>#N/A</v>
      </c>
      <c r="AA488" s="131">
        <f t="shared" si="30"/>
        <v>0</v>
      </c>
      <c r="AB488" s="131" t="e">
        <f t="array" ref="AB488">INDEX($B$20:$B$49,MATCH(0,COUNTIF(Z$19:$Z487,$D$20:$D$700),0))</f>
        <v>#N/A</v>
      </c>
      <c r="AC488" s="131">
        <f t="shared" si="31"/>
        <v>0</v>
      </c>
    </row>
    <row r="489" spans="2:29" x14ac:dyDescent="0.2">
      <c r="B489" s="114"/>
      <c r="C489" s="114"/>
      <c r="D489" s="113"/>
      <c r="F489" s="110"/>
      <c r="G489" s="109"/>
      <c r="H489" s="109"/>
      <c r="U489" s="131" t="e">
        <f t="array" ref="U489">INDEX($C$20:$C$700,MATCH(0,COUNTIF($U$19:U488,$C$20:$C$700),0))</f>
        <v>#N/A</v>
      </c>
      <c r="V489" s="131">
        <f t="shared" si="28"/>
        <v>0</v>
      </c>
      <c r="W489" s="131" t="e">
        <f t="array" ref="W489">INDEX($B$20:$B$49,MATCH(0,COUNTIF($U$19:U488,$C$20:$C$700),0))</f>
        <v>#N/A</v>
      </c>
      <c r="X489" s="131">
        <f t="shared" si="29"/>
        <v>0</v>
      </c>
      <c r="Z489" s="131" t="e">
        <f t="array" ref="Z489">INDEX($D$20:$D$700,MATCH(0,COUNTIF(Z$19:$Z488,$D$20:$D$700),0))</f>
        <v>#N/A</v>
      </c>
      <c r="AA489" s="131">
        <f t="shared" si="30"/>
        <v>0</v>
      </c>
      <c r="AB489" s="131" t="e">
        <f t="array" ref="AB489">INDEX($B$20:$B$49,MATCH(0,COUNTIF(Z$19:$Z488,$D$20:$D$700),0))</f>
        <v>#N/A</v>
      </c>
      <c r="AC489" s="131">
        <f t="shared" si="31"/>
        <v>0</v>
      </c>
    </row>
    <row r="490" spans="2:29" x14ac:dyDescent="0.2">
      <c r="B490" s="114"/>
      <c r="C490" s="114"/>
      <c r="D490" s="113"/>
      <c r="F490" s="110"/>
      <c r="G490" s="109"/>
      <c r="H490" s="109"/>
      <c r="U490" s="131" t="e">
        <f t="array" ref="U490">INDEX($C$20:$C$700,MATCH(0,COUNTIF($U$19:U489,$C$20:$C$700),0))</f>
        <v>#N/A</v>
      </c>
      <c r="V490" s="131">
        <f t="shared" si="28"/>
        <v>0</v>
      </c>
      <c r="W490" s="131" t="e">
        <f t="array" ref="W490">INDEX($B$20:$B$49,MATCH(0,COUNTIF($U$19:U489,$C$20:$C$700),0))</f>
        <v>#N/A</v>
      </c>
      <c r="X490" s="131">
        <f t="shared" si="29"/>
        <v>0</v>
      </c>
      <c r="Z490" s="131" t="e">
        <f t="array" ref="Z490">INDEX($D$20:$D$700,MATCH(0,COUNTIF(Z$19:$Z489,$D$20:$D$700),0))</f>
        <v>#N/A</v>
      </c>
      <c r="AA490" s="131">
        <f t="shared" si="30"/>
        <v>0</v>
      </c>
      <c r="AB490" s="131" t="e">
        <f t="array" ref="AB490">INDEX($B$20:$B$49,MATCH(0,COUNTIF(Z$19:$Z489,$D$20:$D$700),0))</f>
        <v>#N/A</v>
      </c>
      <c r="AC490" s="131">
        <f t="shared" si="31"/>
        <v>0</v>
      </c>
    </row>
    <row r="491" spans="2:29" x14ac:dyDescent="0.2">
      <c r="B491" s="114"/>
      <c r="C491" s="114"/>
      <c r="D491" s="113"/>
      <c r="F491" s="110"/>
      <c r="G491" s="109"/>
      <c r="H491" s="109"/>
      <c r="U491" s="131" t="e">
        <f t="array" ref="U491">INDEX($C$20:$C$700,MATCH(0,COUNTIF($U$19:U490,$C$20:$C$700),0))</f>
        <v>#N/A</v>
      </c>
      <c r="V491" s="131">
        <f t="shared" si="28"/>
        <v>0</v>
      </c>
      <c r="W491" s="131" t="e">
        <f t="array" ref="W491">INDEX($B$20:$B$49,MATCH(0,COUNTIF($U$19:U490,$C$20:$C$700),0))</f>
        <v>#N/A</v>
      </c>
      <c r="X491" s="131">
        <f t="shared" si="29"/>
        <v>0</v>
      </c>
      <c r="Z491" s="131" t="e">
        <f t="array" ref="Z491">INDEX($D$20:$D$700,MATCH(0,COUNTIF(Z$19:$Z490,$D$20:$D$700),0))</f>
        <v>#N/A</v>
      </c>
      <c r="AA491" s="131">
        <f t="shared" si="30"/>
        <v>0</v>
      </c>
      <c r="AB491" s="131" t="e">
        <f t="array" ref="AB491">INDEX($B$20:$B$49,MATCH(0,COUNTIF(Z$19:$Z490,$D$20:$D$700),0))</f>
        <v>#N/A</v>
      </c>
      <c r="AC491" s="131">
        <f t="shared" si="31"/>
        <v>0</v>
      </c>
    </row>
    <row r="492" spans="2:29" x14ac:dyDescent="0.2">
      <c r="B492" s="114"/>
      <c r="C492" s="114"/>
      <c r="D492" s="113"/>
      <c r="F492" s="110"/>
      <c r="G492" s="109"/>
      <c r="H492" s="109"/>
      <c r="U492" s="131" t="e">
        <f t="array" ref="U492">INDEX($C$20:$C$700,MATCH(0,COUNTIF($U$19:U491,$C$20:$C$700),0))</f>
        <v>#N/A</v>
      </c>
      <c r="V492" s="131">
        <f t="shared" si="28"/>
        <v>0</v>
      </c>
      <c r="W492" s="131" t="e">
        <f t="array" ref="W492">INDEX($B$20:$B$49,MATCH(0,COUNTIF($U$19:U491,$C$20:$C$700),0))</f>
        <v>#N/A</v>
      </c>
      <c r="X492" s="131">
        <f t="shared" si="29"/>
        <v>0</v>
      </c>
      <c r="Z492" s="131" t="e">
        <f t="array" ref="Z492">INDEX($D$20:$D$700,MATCH(0,COUNTIF(Z$19:$Z491,$D$20:$D$700),0))</f>
        <v>#N/A</v>
      </c>
      <c r="AA492" s="131">
        <f t="shared" si="30"/>
        <v>0</v>
      </c>
      <c r="AB492" s="131" t="e">
        <f t="array" ref="AB492">INDEX($B$20:$B$49,MATCH(0,COUNTIF(Z$19:$Z491,$D$20:$D$700),0))</f>
        <v>#N/A</v>
      </c>
      <c r="AC492" s="131">
        <f t="shared" si="31"/>
        <v>0</v>
      </c>
    </row>
    <row r="493" spans="2:29" x14ac:dyDescent="0.2">
      <c r="B493" s="114"/>
      <c r="C493" s="114"/>
      <c r="D493" s="113"/>
      <c r="F493" s="110"/>
      <c r="G493" s="109"/>
      <c r="H493" s="109"/>
      <c r="U493" s="131" t="e">
        <f t="array" ref="U493">INDEX($C$20:$C$700,MATCH(0,COUNTIF($U$19:U492,$C$20:$C$700),0))</f>
        <v>#N/A</v>
      </c>
      <c r="V493" s="131">
        <f t="shared" si="28"/>
        <v>0</v>
      </c>
      <c r="W493" s="131" t="e">
        <f t="array" ref="W493">INDEX($B$20:$B$49,MATCH(0,COUNTIF($U$19:U492,$C$20:$C$700),0))</f>
        <v>#N/A</v>
      </c>
      <c r="X493" s="131">
        <f t="shared" si="29"/>
        <v>0</v>
      </c>
      <c r="Z493" s="131" t="e">
        <f t="array" ref="Z493">INDEX($D$20:$D$700,MATCH(0,COUNTIF(Z$19:$Z492,$D$20:$D$700),0))</f>
        <v>#N/A</v>
      </c>
      <c r="AA493" s="131">
        <f t="shared" si="30"/>
        <v>0</v>
      </c>
      <c r="AB493" s="131" t="e">
        <f t="array" ref="AB493">INDEX($B$20:$B$49,MATCH(0,COUNTIF(Z$19:$Z492,$D$20:$D$700),0))</f>
        <v>#N/A</v>
      </c>
      <c r="AC493" s="131">
        <f t="shared" si="31"/>
        <v>0</v>
      </c>
    </row>
    <row r="494" spans="2:29" x14ac:dyDescent="0.2">
      <c r="B494" s="114"/>
      <c r="C494" s="114"/>
      <c r="D494" s="113"/>
      <c r="F494" s="110"/>
      <c r="G494" s="109"/>
      <c r="H494" s="109"/>
      <c r="U494" s="131" t="e">
        <f t="array" ref="U494">INDEX($C$20:$C$700,MATCH(0,COUNTIF($U$19:U493,$C$20:$C$700),0))</f>
        <v>#N/A</v>
      </c>
      <c r="V494" s="131">
        <f t="shared" si="28"/>
        <v>0</v>
      </c>
      <c r="W494" s="131" t="e">
        <f t="array" ref="W494">INDEX($B$20:$B$49,MATCH(0,COUNTIF($U$19:U493,$C$20:$C$700),0))</f>
        <v>#N/A</v>
      </c>
      <c r="X494" s="131">
        <f t="shared" si="29"/>
        <v>0</v>
      </c>
      <c r="Z494" s="131" t="e">
        <f t="array" ref="Z494">INDEX($D$20:$D$700,MATCH(0,COUNTIF(Z$19:$Z493,$D$20:$D$700),0))</f>
        <v>#N/A</v>
      </c>
      <c r="AA494" s="131">
        <f t="shared" si="30"/>
        <v>0</v>
      </c>
      <c r="AB494" s="131" t="e">
        <f t="array" ref="AB494">INDEX($B$20:$B$49,MATCH(0,COUNTIF(Z$19:$Z493,$D$20:$D$700),0))</f>
        <v>#N/A</v>
      </c>
      <c r="AC494" s="131">
        <f t="shared" si="31"/>
        <v>0</v>
      </c>
    </row>
    <row r="495" spans="2:29" x14ac:dyDescent="0.2">
      <c r="B495" s="114"/>
      <c r="C495" s="114"/>
      <c r="D495" s="113"/>
      <c r="F495" s="110"/>
      <c r="G495" s="109"/>
      <c r="H495" s="109"/>
      <c r="U495" s="131" t="e">
        <f t="array" ref="U495">INDEX($C$20:$C$700,MATCH(0,COUNTIF($U$19:U494,$C$20:$C$700),0))</f>
        <v>#N/A</v>
      </c>
      <c r="V495" s="131">
        <f t="shared" si="28"/>
        <v>0</v>
      </c>
      <c r="W495" s="131" t="e">
        <f t="array" ref="W495">INDEX($B$20:$B$49,MATCH(0,COUNTIF($U$19:U494,$C$20:$C$700),0))</f>
        <v>#N/A</v>
      </c>
      <c r="X495" s="131">
        <f t="shared" si="29"/>
        <v>0</v>
      </c>
      <c r="Z495" s="131" t="e">
        <f t="array" ref="Z495">INDEX($D$20:$D$700,MATCH(0,COUNTIF(Z$19:$Z494,$D$20:$D$700),0))</f>
        <v>#N/A</v>
      </c>
      <c r="AA495" s="131">
        <f t="shared" si="30"/>
        <v>0</v>
      </c>
      <c r="AB495" s="131" t="e">
        <f t="array" ref="AB495">INDEX($B$20:$B$49,MATCH(0,COUNTIF(Z$19:$Z494,$D$20:$D$700),0))</f>
        <v>#N/A</v>
      </c>
      <c r="AC495" s="131">
        <f t="shared" si="31"/>
        <v>0</v>
      </c>
    </row>
    <row r="496" spans="2:29" x14ac:dyDescent="0.2">
      <c r="B496" s="114"/>
      <c r="C496" s="114"/>
      <c r="D496" s="113"/>
      <c r="F496" s="110"/>
      <c r="G496" s="109"/>
      <c r="H496" s="109"/>
      <c r="U496" s="131" t="e">
        <f t="array" ref="U496">INDEX($C$20:$C$700,MATCH(0,COUNTIF($U$19:U495,$C$20:$C$700),0))</f>
        <v>#N/A</v>
      </c>
      <c r="V496" s="131">
        <f t="shared" si="28"/>
        <v>0</v>
      </c>
      <c r="W496" s="131" t="e">
        <f t="array" ref="W496">INDEX($B$20:$B$49,MATCH(0,COUNTIF($U$19:U495,$C$20:$C$700),0))</f>
        <v>#N/A</v>
      </c>
      <c r="X496" s="131">
        <f t="shared" si="29"/>
        <v>0</v>
      </c>
      <c r="Z496" s="131" t="e">
        <f t="array" ref="Z496">INDEX($D$20:$D$700,MATCH(0,COUNTIF(Z$19:$Z495,$D$20:$D$700),0))</f>
        <v>#N/A</v>
      </c>
      <c r="AA496" s="131">
        <f t="shared" si="30"/>
        <v>0</v>
      </c>
      <c r="AB496" s="131" t="e">
        <f t="array" ref="AB496">INDEX($B$20:$B$49,MATCH(0,COUNTIF(Z$19:$Z495,$D$20:$D$700),0))</f>
        <v>#N/A</v>
      </c>
      <c r="AC496" s="131">
        <f t="shared" si="31"/>
        <v>0</v>
      </c>
    </row>
    <row r="497" spans="2:29" x14ac:dyDescent="0.2">
      <c r="B497" s="114"/>
      <c r="C497" s="114"/>
      <c r="D497" s="113"/>
      <c r="F497" s="110"/>
      <c r="G497" s="109"/>
      <c r="H497" s="109"/>
      <c r="U497" s="131" t="e">
        <f t="array" ref="U497">INDEX($C$20:$C$700,MATCH(0,COUNTIF($U$19:U496,$C$20:$C$700),0))</f>
        <v>#N/A</v>
      </c>
      <c r="V497" s="131">
        <f t="shared" si="28"/>
        <v>0</v>
      </c>
      <c r="W497" s="131" t="e">
        <f t="array" ref="W497">INDEX($B$20:$B$49,MATCH(0,COUNTIF($U$19:U496,$C$20:$C$700),0))</f>
        <v>#N/A</v>
      </c>
      <c r="X497" s="131">
        <f t="shared" si="29"/>
        <v>0</v>
      </c>
      <c r="Z497" s="131" t="e">
        <f t="array" ref="Z497">INDEX($D$20:$D$700,MATCH(0,COUNTIF(Z$19:$Z496,$D$20:$D$700),0))</f>
        <v>#N/A</v>
      </c>
      <c r="AA497" s="131">
        <f t="shared" si="30"/>
        <v>0</v>
      </c>
      <c r="AB497" s="131" t="e">
        <f t="array" ref="AB497">INDEX($B$20:$B$49,MATCH(0,COUNTIF(Z$19:$Z496,$D$20:$D$700),0))</f>
        <v>#N/A</v>
      </c>
      <c r="AC497" s="131">
        <f t="shared" si="31"/>
        <v>0</v>
      </c>
    </row>
    <row r="498" spans="2:29" x14ac:dyDescent="0.2">
      <c r="B498" s="114"/>
      <c r="C498" s="114"/>
      <c r="D498" s="113"/>
      <c r="F498" s="110"/>
      <c r="G498" s="109"/>
      <c r="H498" s="109"/>
      <c r="U498" s="131" t="e">
        <f t="array" ref="U498">INDEX($C$20:$C$700,MATCH(0,COUNTIF($U$19:U497,$C$20:$C$700),0))</f>
        <v>#N/A</v>
      </c>
      <c r="V498" s="131">
        <f t="shared" si="28"/>
        <v>0</v>
      </c>
      <c r="W498" s="131" t="e">
        <f t="array" ref="W498">INDEX($B$20:$B$49,MATCH(0,COUNTIF($U$19:U497,$C$20:$C$700),0))</f>
        <v>#N/A</v>
      </c>
      <c r="X498" s="131">
        <f t="shared" si="29"/>
        <v>0</v>
      </c>
      <c r="Z498" s="131" t="e">
        <f t="array" ref="Z498">INDEX($D$20:$D$700,MATCH(0,COUNTIF(Z$19:$Z497,$D$20:$D$700),0))</f>
        <v>#N/A</v>
      </c>
      <c r="AA498" s="131">
        <f t="shared" si="30"/>
        <v>0</v>
      </c>
      <c r="AB498" s="131" t="e">
        <f t="array" ref="AB498">INDEX($B$20:$B$49,MATCH(0,COUNTIF(Z$19:$Z497,$D$20:$D$700),0))</f>
        <v>#N/A</v>
      </c>
      <c r="AC498" s="131">
        <f t="shared" si="31"/>
        <v>0</v>
      </c>
    </row>
    <row r="499" spans="2:29" x14ac:dyDescent="0.2">
      <c r="B499" s="114"/>
      <c r="C499" s="114"/>
      <c r="D499" s="113"/>
      <c r="F499" s="110"/>
      <c r="G499" s="109"/>
      <c r="H499" s="109"/>
      <c r="U499" s="131" t="e">
        <f t="array" ref="U499">INDEX($C$20:$C$700,MATCH(0,COUNTIF($U$19:U498,$C$20:$C$700),0))</f>
        <v>#N/A</v>
      </c>
      <c r="V499" s="131">
        <f t="shared" si="28"/>
        <v>0</v>
      </c>
      <c r="W499" s="131" t="e">
        <f t="array" ref="W499">INDEX($B$20:$B$49,MATCH(0,COUNTIF($U$19:U498,$C$20:$C$700),0))</f>
        <v>#N/A</v>
      </c>
      <c r="X499" s="131">
        <f t="shared" si="29"/>
        <v>0</v>
      </c>
      <c r="Z499" s="131" t="e">
        <f t="array" ref="Z499">INDEX($D$20:$D$700,MATCH(0,COUNTIF(Z$19:$Z498,$D$20:$D$700),0))</f>
        <v>#N/A</v>
      </c>
      <c r="AA499" s="131">
        <f t="shared" si="30"/>
        <v>0</v>
      </c>
      <c r="AB499" s="131" t="e">
        <f t="array" ref="AB499">INDEX($B$20:$B$49,MATCH(0,COUNTIF(Z$19:$Z498,$D$20:$D$700),0))</f>
        <v>#N/A</v>
      </c>
      <c r="AC499" s="131">
        <f t="shared" si="31"/>
        <v>0</v>
      </c>
    </row>
    <row r="500" spans="2:29" x14ac:dyDescent="0.2">
      <c r="B500" s="114"/>
      <c r="C500" s="114"/>
      <c r="D500" s="113"/>
      <c r="F500" s="110"/>
      <c r="G500" s="109"/>
      <c r="H500" s="109"/>
      <c r="U500" s="131" t="e">
        <f t="array" ref="U500">INDEX($C$20:$C$700,MATCH(0,COUNTIF($U$19:U499,$C$20:$C$700),0))</f>
        <v>#N/A</v>
      </c>
      <c r="V500" s="131">
        <f t="shared" si="28"/>
        <v>0</v>
      </c>
      <c r="W500" s="131" t="e">
        <f t="array" ref="W500">INDEX($B$20:$B$49,MATCH(0,COUNTIF($U$19:U499,$C$20:$C$700),0))</f>
        <v>#N/A</v>
      </c>
      <c r="X500" s="131">
        <f t="shared" si="29"/>
        <v>0</v>
      </c>
      <c r="Z500" s="131" t="e">
        <f t="array" ref="Z500">INDEX($D$20:$D$700,MATCH(0,COUNTIF(Z$19:$Z499,$D$20:$D$700),0))</f>
        <v>#N/A</v>
      </c>
      <c r="AA500" s="131">
        <f t="shared" si="30"/>
        <v>0</v>
      </c>
      <c r="AB500" s="131" t="e">
        <f t="array" ref="AB500">INDEX($B$20:$B$49,MATCH(0,COUNTIF(Z$19:$Z499,$D$20:$D$700),0))</f>
        <v>#N/A</v>
      </c>
      <c r="AC500" s="131">
        <f t="shared" si="31"/>
        <v>0</v>
      </c>
    </row>
    <row r="501" spans="2:29" x14ac:dyDescent="0.2">
      <c r="B501" s="114"/>
      <c r="C501" s="114"/>
      <c r="D501" s="113"/>
      <c r="F501" s="110"/>
      <c r="G501" s="109"/>
      <c r="H501" s="109"/>
      <c r="U501" s="131" t="e">
        <f t="array" ref="U501">INDEX($C$20:$C$700,MATCH(0,COUNTIF($U$19:U500,$C$20:$C$700),0))</f>
        <v>#N/A</v>
      </c>
      <c r="V501" s="131">
        <f t="shared" si="28"/>
        <v>0</v>
      </c>
      <c r="W501" s="131" t="e">
        <f t="array" ref="W501">INDEX($B$20:$B$49,MATCH(0,COUNTIF($U$19:U500,$C$20:$C$700),0))</f>
        <v>#N/A</v>
      </c>
      <c r="X501" s="131">
        <f t="shared" si="29"/>
        <v>0</v>
      </c>
      <c r="Z501" s="131" t="e">
        <f t="array" ref="Z501">INDEX($D$20:$D$700,MATCH(0,COUNTIF(Z$19:$Z500,$D$20:$D$700),0))</f>
        <v>#N/A</v>
      </c>
      <c r="AA501" s="131">
        <f t="shared" si="30"/>
        <v>0</v>
      </c>
      <c r="AB501" s="131" t="e">
        <f t="array" ref="AB501">INDEX($B$20:$B$49,MATCH(0,COUNTIF(Z$19:$Z500,$D$20:$D$700),0))</f>
        <v>#N/A</v>
      </c>
      <c r="AC501" s="131">
        <f t="shared" si="31"/>
        <v>0</v>
      </c>
    </row>
    <row r="502" spans="2:29" x14ac:dyDescent="0.2">
      <c r="B502" s="114"/>
      <c r="C502" s="114"/>
      <c r="D502" s="113"/>
      <c r="F502" s="110"/>
      <c r="G502" s="109"/>
      <c r="H502" s="109"/>
      <c r="U502" s="131" t="e">
        <f t="array" ref="U502">INDEX($C$20:$C$700,MATCH(0,COUNTIF($U$19:U501,$C$20:$C$700),0))</f>
        <v>#N/A</v>
      </c>
      <c r="V502" s="131">
        <f t="shared" si="28"/>
        <v>0</v>
      </c>
      <c r="W502" s="131" t="e">
        <f t="array" ref="W502">INDEX($B$20:$B$49,MATCH(0,COUNTIF($U$19:U501,$C$20:$C$700),0))</f>
        <v>#N/A</v>
      </c>
      <c r="X502" s="131">
        <f t="shared" si="29"/>
        <v>0</v>
      </c>
      <c r="Z502" s="131" t="e">
        <f t="array" ref="Z502">INDEX($D$20:$D$700,MATCH(0,COUNTIF(Z$19:$Z501,$D$20:$D$700),0))</f>
        <v>#N/A</v>
      </c>
      <c r="AA502" s="131">
        <f t="shared" si="30"/>
        <v>0</v>
      </c>
      <c r="AB502" s="131" t="e">
        <f t="array" ref="AB502">INDEX($B$20:$B$49,MATCH(0,COUNTIF(Z$19:$Z501,$D$20:$D$700),0))</f>
        <v>#N/A</v>
      </c>
      <c r="AC502" s="131">
        <f t="shared" si="31"/>
        <v>0</v>
      </c>
    </row>
    <row r="503" spans="2:29" x14ac:dyDescent="0.2">
      <c r="B503" s="114"/>
      <c r="C503" s="114"/>
      <c r="D503" s="113"/>
      <c r="F503" s="110"/>
      <c r="G503" s="109"/>
      <c r="H503" s="109"/>
      <c r="U503" s="131" t="e">
        <f t="array" ref="U503">INDEX($C$20:$C$700,MATCH(0,COUNTIF($U$19:U502,$C$20:$C$700),0))</f>
        <v>#N/A</v>
      </c>
      <c r="V503" s="131">
        <f t="shared" si="28"/>
        <v>0</v>
      </c>
      <c r="W503" s="131" t="e">
        <f t="array" ref="W503">INDEX($B$20:$B$49,MATCH(0,COUNTIF($U$19:U502,$C$20:$C$700),0))</f>
        <v>#N/A</v>
      </c>
      <c r="X503" s="131">
        <f t="shared" si="29"/>
        <v>0</v>
      </c>
      <c r="Z503" s="131" t="e">
        <f t="array" ref="Z503">INDEX($D$20:$D$700,MATCH(0,COUNTIF(Z$19:$Z502,$D$20:$D$700),0))</f>
        <v>#N/A</v>
      </c>
      <c r="AA503" s="131">
        <f t="shared" si="30"/>
        <v>0</v>
      </c>
      <c r="AB503" s="131" t="e">
        <f t="array" ref="AB503">INDEX($B$20:$B$49,MATCH(0,COUNTIF(Z$19:$Z502,$D$20:$D$700),0))</f>
        <v>#N/A</v>
      </c>
      <c r="AC503" s="131">
        <f t="shared" si="31"/>
        <v>0</v>
      </c>
    </row>
    <row r="504" spans="2:29" x14ac:dyDescent="0.2">
      <c r="B504" s="114"/>
      <c r="C504" s="114"/>
      <c r="D504" s="113"/>
      <c r="F504" s="110"/>
      <c r="G504" s="109"/>
      <c r="H504" s="109"/>
      <c r="U504" s="131" t="e">
        <f t="array" ref="U504">INDEX($C$20:$C$700,MATCH(0,COUNTIF($U$19:U503,$C$20:$C$700),0))</f>
        <v>#N/A</v>
      </c>
      <c r="V504" s="131">
        <f t="shared" si="28"/>
        <v>0</v>
      </c>
      <c r="W504" s="131" t="e">
        <f t="array" ref="W504">INDEX($B$20:$B$49,MATCH(0,COUNTIF($U$19:U503,$C$20:$C$700),0))</f>
        <v>#N/A</v>
      </c>
      <c r="X504" s="131">
        <f t="shared" si="29"/>
        <v>0</v>
      </c>
      <c r="Z504" s="131" t="e">
        <f t="array" ref="Z504">INDEX($D$20:$D$700,MATCH(0,COUNTIF(Z$19:$Z503,$D$20:$D$700),0))</f>
        <v>#N/A</v>
      </c>
      <c r="AA504" s="131">
        <f t="shared" si="30"/>
        <v>0</v>
      </c>
      <c r="AB504" s="131" t="e">
        <f t="array" ref="AB504">INDEX($B$20:$B$49,MATCH(0,COUNTIF(Z$19:$Z503,$D$20:$D$700),0))</f>
        <v>#N/A</v>
      </c>
      <c r="AC504" s="131">
        <f t="shared" si="31"/>
        <v>0</v>
      </c>
    </row>
    <row r="505" spans="2:29" x14ac:dyDescent="0.2">
      <c r="B505" s="114"/>
      <c r="C505" s="114"/>
      <c r="D505" s="113"/>
      <c r="F505" s="110"/>
      <c r="G505" s="109"/>
      <c r="H505" s="109"/>
      <c r="U505" s="131" t="e">
        <f t="array" ref="U505">INDEX($C$20:$C$700,MATCH(0,COUNTIF($U$19:U504,$C$20:$C$700),0))</f>
        <v>#N/A</v>
      </c>
      <c r="V505" s="131">
        <f t="shared" ref="V505:V517" si="32">COUNTIF($C$20:$C$700,U505)</f>
        <v>0</v>
      </c>
      <c r="W505" s="131" t="e">
        <f t="array" ref="W505">INDEX($B$20:$B$49,MATCH(0,COUNTIF($U$19:U504,$C$20:$C$700),0))</f>
        <v>#N/A</v>
      </c>
      <c r="X505" s="131">
        <f t="shared" ref="X505:X517" si="33">SUMIFS($B$20:$B$700,$C$20:$C$700,U505)</f>
        <v>0</v>
      </c>
      <c r="Z505" s="131" t="e">
        <f t="array" ref="Z505">INDEX($D$20:$D$700,MATCH(0,COUNTIF(Z$19:$Z504,$D$20:$D$700),0))</f>
        <v>#N/A</v>
      </c>
      <c r="AA505" s="131">
        <f t="shared" ref="AA505:AA517" si="34">COUNTIF($D$20:$D$700,Z505)</f>
        <v>0</v>
      </c>
      <c r="AB505" s="131" t="e">
        <f t="array" ref="AB505">INDEX($B$20:$B$49,MATCH(0,COUNTIF(Z$19:$Z504,$D$20:$D$700),0))</f>
        <v>#N/A</v>
      </c>
      <c r="AC505" s="131">
        <f t="shared" ref="AC505:AC517" si="35">SUMIFS($B$20:$B$700,$D$20:$D$700,Z505)</f>
        <v>0</v>
      </c>
    </row>
    <row r="506" spans="2:29" x14ac:dyDescent="0.2">
      <c r="B506" s="114"/>
      <c r="C506" s="114"/>
      <c r="D506" s="113"/>
      <c r="F506" s="110"/>
      <c r="G506" s="109"/>
      <c r="H506" s="109"/>
      <c r="U506" s="131" t="e">
        <f t="array" ref="U506">INDEX($C$20:$C$700,MATCH(0,COUNTIF($U$19:U505,$C$20:$C$700),0))</f>
        <v>#N/A</v>
      </c>
      <c r="V506" s="131">
        <f t="shared" si="32"/>
        <v>0</v>
      </c>
      <c r="W506" s="131" t="e">
        <f t="array" ref="W506">INDEX($B$20:$B$49,MATCH(0,COUNTIF($U$19:U505,$C$20:$C$700),0))</f>
        <v>#N/A</v>
      </c>
      <c r="X506" s="131">
        <f t="shared" si="33"/>
        <v>0</v>
      </c>
      <c r="Z506" s="131" t="e">
        <f t="array" ref="Z506">INDEX($D$20:$D$700,MATCH(0,COUNTIF(Z$19:$Z505,$D$20:$D$700),0))</f>
        <v>#N/A</v>
      </c>
      <c r="AA506" s="131">
        <f t="shared" si="34"/>
        <v>0</v>
      </c>
      <c r="AB506" s="131" t="e">
        <f t="array" ref="AB506">INDEX($B$20:$B$49,MATCH(0,COUNTIF(Z$19:$Z505,$D$20:$D$700),0))</f>
        <v>#N/A</v>
      </c>
      <c r="AC506" s="131">
        <f t="shared" si="35"/>
        <v>0</v>
      </c>
    </row>
    <row r="507" spans="2:29" x14ac:dyDescent="0.2">
      <c r="B507" s="114"/>
      <c r="C507" s="114"/>
      <c r="D507" s="113"/>
      <c r="F507" s="50"/>
      <c r="U507" s="131" t="e">
        <f t="array" ref="U507">INDEX($C$20:$C$700,MATCH(0,COUNTIF($U$19:U506,$C$20:$C$700),0))</f>
        <v>#N/A</v>
      </c>
      <c r="V507" s="131">
        <f t="shared" si="32"/>
        <v>0</v>
      </c>
      <c r="W507" s="131" t="e">
        <f t="array" ref="W507">INDEX($B$20:$B$49,MATCH(0,COUNTIF($U$19:U506,$C$20:$C$700),0))</f>
        <v>#N/A</v>
      </c>
      <c r="X507" s="131">
        <f t="shared" si="33"/>
        <v>0</v>
      </c>
      <c r="Z507" s="131" t="e">
        <f t="array" ref="Z507">INDEX($D$20:$D$700,MATCH(0,COUNTIF(Z$19:$Z506,$D$20:$D$700),0))</f>
        <v>#N/A</v>
      </c>
      <c r="AA507" s="131">
        <f t="shared" si="34"/>
        <v>0</v>
      </c>
      <c r="AB507" s="131" t="e">
        <f t="array" ref="AB507">INDEX($B$20:$B$49,MATCH(0,COUNTIF(Z$19:$Z506,$D$20:$D$700),0))</f>
        <v>#N/A</v>
      </c>
      <c r="AC507" s="131">
        <f t="shared" si="35"/>
        <v>0</v>
      </c>
    </row>
    <row r="508" spans="2:29" x14ac:dyDescent="0.2">
      <c r="B508" s="114"/>
      <c r="C508" s="114"/>
      <c r="D508" s="113"/>
      <c r="F508" s="50"/>
      <c r="U508" s="131" t="e">
        <f t="array" ref="U508">INDEX($C$20:$C$700,MATCH(0,COUNTIF($U$19:U507,$C$20:$C$700),0))</f>
        <v>#N/A</v>
      </c>
      <c r="V508" s="131">
        <f t="shared" si="32"/>
        <v>0</v>
      </c>
      <c r="W508" s="131" t="e">
        <f t="array" ref="W508">INDEX($B$20:$B$49,MATCH(0,COUNTIF($U$19:U507,$C$20:$C$700),0))</f>
        <v>#N/A</v>
      </c>
      <c r="X508" s="131">
        <f t="shared" si="33"/>
        <v>0</v>
      </c>
      <c r="Z508" s="131" t="e">
        <f t="array" ref="Z508">INDEX($D$20:$D$700,MATCH(0,COUNTIF(Z$19:$Z507,$D$20:$D$700),0))</f>
        <v>#N/A</v>
      </c>
      <c r="AA508" s="131">
        <f t="shared" si="34"/>
        <v>0</v>
      </c>
      <c r="AB508" s="131" t="e">
        <f t="array" ref="AB508">INDEX($B$20:$B$49,MATCH(0,COUNTIF(Z$19:$Z507,$D$20:$D$700),0))</f>
        <v>#N/A</v>
      </c>
      <c r="AC508" s="131">
        <f t="shared" si="35"/>
        <v>0</v>
      </c>
    </row>
    <row r="509" spans="2:29" x14ac:dyDescent="0.2">
      <c r="B509" s="114"/>
      <c r="C509" s="114"/>
      <c r="D509" s="113"/>
      <c r="F509" s="50"/>
      <c r="U509" s="131" t="e">
        <f t="array" ref="U509">INDEX($C$20:$C$700,MATCH(0,COUNTIF($U$19:U508,$C$20:$C$700),0))</f>
        <v>#N/A</v>
      </c>
      <c r="V509" s="131">
        <f t="shared" si="32"/>
        <v>0</v>
      </c>
      <c r="W509" s="131" t="e">
        <f t="array" ref="W509">INDEX($B$20:$B$49,MATCH(0,COUNTIF($U$19:U508,$C$20:$C$700),0))</f>
        <v>#N/A</v>
      </c>
      <c r="X509" s="131">
        <f t="shared" si="33"/>
        <v>0</v>
      </c>
      <c r="Z509" s="131" t="e">
        <f t="array" ref="Z509">INDEX($D$20:$D$700,MATCH(0,COUNTIF(Z$19:$Z508,$D$20:$D$700),0))</f>
        <v>#N/A</v>
      </c>
      <c r="AA509" s="131">
        <f t="shared" si="34"/>
        <v>0</v>
      </c>
      <c r="AB509" s="131" t="e">
        <f t="array" ref="AB509">INDEX($B$20:$B$49,MATCH(0,COUNTIF(Z$19:$Z508,$D$20:$D$700),0))</f>
        <v>#N/A</v>
      </c>
      <c r="AC509" s="131">
        <f t="shared" si="35"/>
        <v>0</v>
      </c>
    </row>
    <row r="510" spans="2:29" x14ac:dyDescent="0.2">
      <c r="B510" s="114"/>
      <c r="C510" s="114"/>
      <c r="D510" s="113"/>
      <c r="F510" s="50"/>
      <c r="U510" s="131" t="e">
        <f t="array" ref="U510">INDEX($C$20:$C$700,MATCH(0,COUNTIF($U$19:U509,$C$20:$C$700),0))</f>
        <v>#N/A</v>
      </c>
      <c r="V510" s="131">
        <f t="shared" si="32"/>
        <v>0</v>
      </c>
      <c r="W510" s="131" t="e">
        <f t="array" ref="W510">INDEX($B$20:$B$49,MATCH(0,COUNTIF($U$19:U509,$C$20:$C$700),0))</f>
        <v>#N/A</v>
      </c>
      <c r="X510" s="131">
        <f t="shared" si="33"/>
        <v>0</v>
      </c>
      <c r="Z510" s="131" t="e">
        <f t="array" ref="Z510">INDEX($D$20:$D$700,MATCH(0,COUNTIF(Z$19:$Z509,$D$20:$D$700),0))</f>
        <v>#N/A</v>
      </c>
      <c r="AA510" s="131">
        <f t="shared" si="34"/>
        <v>0</v>
      </c>
      <c r="AB510" s="131" t="e">
        <f t="array" ref="AB510">INDEX($B$20:$B$49,MATCH(0,COUNTIF(Z$19:$Z509,$D$20:$D$700),0))</f>
        <v>#N/A</v>
      </c>
      <c r="AC510" s="131">
        <f t="shared" si="35"/>
        <v>0</v>
      </c>
    </row>
    <row r="511" spans="2:29" x14ac:dyDescent="0.2">
      <c r="B511" s="114"/>
      <c r="C511" s="114"/>
      <c r="D511" s="113"/>
      <c r="F511" s="50"/>
      <c r="U511" s="131" t="e">
        <f t="array" ref="U511">INDEX($C$20:$C$700,MATCH(0,COUNTIF($U$19:U510,$C$20:$C$700),0))</f>
        <v>#N/A</v>
      </c>
      <c r="V511" s="131">
        <f t="shared" si="32"/>
        <v>0</v>
      </c>
      <c r="W511" s="131" t="e">
        <f t="array" ref="W511">INDEX($B$20:$B$49,MATCH(0,COUNTIF($U$19:U510,$C$20:$C$700),0))</f>
        <v>#N/A</v>
      </c>
      <c r="X511" s="131">
        <f t="shared" si="33"/>
        <v>0</v>
      </c>
      <c r="Z511" s="131" t="e">
        <f t="array" ref="Z511">INDEX($D$20:$D$700,MATCH(0,COUNTIF(Z$19:$Z510,$D$20:$D$700),0))</f>
        <v>#N/A</v>
      </c>
      <c r="AA511" s="131">
        <f t="shared" si="34"/>
        <v>0</v>
      </c>
      <c r="AB511" s="131" t="e">
        <f t="array" ref="AB511">INDEX($B$20:$B$49,MATCH(0,COUNTIF(Z$19:$Z510,$D$20:$D$700),0))</f>
        <v>#N/A</v>
      </c>
      <c r="AC511" s="131">
        <f t="shared" si="35"/>
        <v>0</v>
      </c>
    </row>
    <row r="512" spans="2:29" x14ac:dyDescent="0.2">
      <c r="B512" s="114"/>
      <c r="C512" s="114"/>
      <c r="D512" s="113"/>
      <c r="F512" s="50"/>
      <c r="U512" s="131" t="e">
        <f t="array" ref="U512">INDEX($C$20:$C$700,MATCH(0,COUNTIF($U$19:U511,$C$20:$C$700),0))</f>
        <v>#N/A</v>
      </c>
      <c r="V512" s="131">
        <f t="shared" si="32"/>
        <v>0</v>
      </c>
      <c r="W512" s="131" t="e">
        <f t="array" ref="W512">INDEX($B$20:$B$49,MATCH(0,COUNTIF($U$19:U511,$C$20:$C$700),0))</f>
        <v>#N/A</v>
      </c>
      <c r="X512" s="131">
        <f t="shared" si="33"/>
        <v>0</v>
      </c>
      <c r="Z512" s="131" t="e">
        <f t="array" ref="Z512">INDEX($D$20:$D$700,MATCH(0,COUNTIF(Z$19:$Z511,$D$20:$D$700),0))</f>
        <v>#N/A</v>
      </c>
      <c r="AA512" s="131">
        <f t="shared" si="34"/>
        <v>0</v>
      </c>
      <c r="AB512" s="131" t="e">
        <f t="array" ref="AB512">INDEX($B$20:$B$49,MATCH(0,COUNTIF(Z$19:$Z511,$D$20:$D$700),0))</f>
        <v>#N/A</v>
      </c>
      <c r="AC512" s="131">
        <f t="shared" si="35"/>
        <v>0</v>
      </c>
    </row>
    <row r="513" spans="2:29" x14ac:dyDescent="0.2">
      <c r="B513" s="114"/>
      <c r="C513" s="114"/>
      <c r="D513" s="113"/>
      <c r="F513" s="50"/>
      <c r="U513" s="131" t="e">
        <f t="array" ref="U513">INDEX($C$20:$C$700,MATCH(0,COUNTIF($U$19:U512,$C$20:$C$700),0))</f>
        <v>#N/A</v>
      </c>
      <c r="V513" s="131">
        <f t="shared" si="32"/>
        <v>0</v>
      </c>
      <c r="W513" s="131" t="e">
        <f t="array" ref="W513">INDEX($B$20:$B$49,MATCH(0,COUNTIF($U$19:U512,$C$20:$C$700),0))</f>
        <v>#N/A</v>
      </c>
      <c r="X513" s="131">
        <f t="shared" si="33"/>
        <v>0</v>
      </c>
      <c r="Z513" s="131" t="e">
        <f t="array" ref="Z513">INDEX($D$20:$D$700,MATCH(0,COUNTIF(Z$19:$Z512,$D$20:$D$700),0))</f>
        <v>#N/A</v>
      </c>
      <c r="AA513" s="131">
        <f t="shared" si="34"/>
        <v>0</v>
      </c>
      <c r="AB513" s="131" t="e">
        <f t="array" ref="AB513">INDEX($B$20:$B$49,MATCH(0,COUNTIF(Z$19:$Z512,$D$20:$D$700),0))</f>
        <v>#N/A</v>
      </c>
      <c r="AC513" s="131">
        <f t="shared" si="35"/>
        <v>0</v>
      </c>
    </row>
    <row r="514" spans="2:29" x14ac:dyDescent="0.2">
      <c r="B514" s="114"/>
      <c r="C514" s="114"/>
      <c r="D514" s="113"/>
      <c r="F514" s="50"/>
      <c r="U514" s="131" t="e">
        <f t="array" ref="U514">INDEX($C$20:$C$700,MATCH(0,COUNTIF($U$19:U513,$C$20:$C$700),0))</f>
        <v>#N/A</v>
      </c>
      <c r="V514" s="131">
        <f t="shared" si="32"/>
        <v>0</v>
      </c>
      <c r="W514" s="131" t="e">
        <f t="array" ref="W514">INDEX($B$20:$B$49,MATCH(0,COUNTIF($U$19:U513,$C$20:$C$700),0))</f>
        <v>#N/A</v>
      </c>
      <c r="X514" s="131">
        <f t="shared" si="33"/>
        <v>0</v>
      </c>
      <c r="Z514" s="131" t="e">
        <f t="array" ref="Z514">INDEX($D$20:$D$700,MATCH(0,COUNTIF(Z$19:$Z513,$D$20:$D$700),0))</f>
        <v>#N/A</v>
      </c>
      <c r="AA514" s="131">
        <f t="shared" si="34"/>
        <v>0</v>
      </c>
      <c r="AB514" s="131" t="e">
        <f t="array" ref="AB514">INDEX($B$20:$B$49,MATCH(0,COUNTIF(Z$19:$Z513,$D$20:$D$700),0))</f>
        <v>#N/A</v>
      </c>
      <c r="AC514" s="131">
        <f t="shared" si="35"/>
        <v>0</v>
      </c>
    </row>
    <row r="515" spans="2:29" x14ac:dyDescent="0.2">
      <c r="B515" s="114"/>
      <c r="C515" s="114"/>
      <c r="D515" s="113"/>
      <c r="U515" s="131" t="e">
        <f t="array" ref="U515">INDEX($C$20:$C$700,MATCH(0,COUNTIF($U$19:U514,$C$20:$C$700),0))</f>
        <v>#N/A</v>
      </c>
      <c r="V515" s="131">
        <f t="shared" si="32"/>
        <v>0</v>
      </c>
      <c r="W515" s="131" t="e">
        <f t="array" ref="W515">INDEX($B$20:$B$49,MATCH(0,COUNTIF($U$19:U514,$C$20:$C$700),0))</f>
        <v>#N/A</v>
      </c>
      <c r="X515" s="131">
        <f t="shared" si="33"/>
        <v>0</v>
      </c>
      <c r="Z515" s="131" t="e">
        <f t="array" ref="Z515">INDEX($D$20:$D$700,MATCH(0,COUNTIF(Z$19:$Z514,$D$20:$D$700),0))</f>
        <v>#N/A</v>
      </c>
      <c r="AA515" s="131">
        <f t="shared" si="34"/>
        <v>0</v>
      </c>
      <c r="AB515" s="131" t="e">
        <f t="array" ref="AB515">INDEX($B$20:$B$49,MATCH(0,COUNTIF(Z$19:$Z514,$D$20:$D$700),0))</f>
        <v>#N/A</v>
      </c>
      <c r="AC515" s="131">
        <f t="shared" si="35"/>
        <v>0</v>
      </c>
    </row>
    <row r="516" spans="2:29" x14ac:dyDescent="0.2">
      <c r="B516" s="114"/>
      <c r="C516" s="114"/>
      <c r="D516" s="113"/>
      <c r="U516" s="131" t="e">
        <f t="array" ref="U516">INDEX($C$20:$C$700,MATCH(0,COUNTIF($U$19:U515,$C$20:$C$700),0))</f>
        <v>#N/A</v>
      </c>
      <c r="V516" s="131">
        <f t="shared" si="32"/>
        <v>0</v>
      </c>
      <c r="W516" s="131" t="e">
        <f t="array" ref="W516">INDEX($B$20:$B$49,MATCH(0,COUNTIF($U$19:U515,$C$20:$C$700),0))</f>
        <v>#N/A</v>
      </c>
      <c r="X516" s="131">
        <f t="shared" si="33"/>
        <v>0</v>
      </c>
      <c r="Z516" s="131" t="e">
        <f t="array" ref="Z516">INDEX($D$20:$D$700,MATCH(0,COUNTIF(Z$19:$Z515,$D$20:$D$700),0))</f>
        <v>#N/A</v>
      </c>
      <c r="AA516" s="131">
        <f t="shared" si="34"/>
        <v>0</v>
      </c>
      <c r="AB516" s="131" t="e">
        <f t="array" ref="AB516">INDEX($B$20:$B$49,MATCH(0,COUNTIF(Z$19:$Z515,$D$20:$D$700),0))</f>
        <v>#N/A</v>
      </c>
      <c r="AC516" s="131">
        <f t="shared" si="35"/>
        <v>0</v>
      </c>
    </row>
    <row r="517" spans="2:29" x14ac:dyDescent="0.2">
      <c r="B517" s="114"/>
      <c r="C517" s="114"/>
      <c r="D517" s="113"/>
      <c r="U517" s="131" t="e">
        <f t="array" ref="U517">INDEX($C$20:$C$700,MATCH(0,COUNTIF($U$19:U516,$C$20:$C$700),0))</f>
        <v>#N/A</v>
      </c>
      <c r="V517" s="131">
        <f t="shared" si="32"/>
        <v>0</v>
      </c>
      <c r="W517" s="131" t="e">
        <f t="array" ref="W517">INDEX($B$20:$B$49,MATCH(0,COUNTIF($U$19:U516,$C$20:$C$700),0))</f>
        <v>#N/A</v>
      </c>
      <c r="X517" s="131">
        <f t="shared" si="33"/>
        <v>0</v>
      </c>
      <c r="Z517" s="131" t="e">
        <f t="array" ref="Z517">INDEX($D$20:$D$700,MATCH(0,COUNTIF(Z$19:$Z516,$D$20:$D$700),0))</f>
        <v>#N/A</v>
      </c>
      <c r="AA517" s="131">
        <f t="shared" si="34"/>
        <v>0</v>
      </c>
      <c r="AB517" s="131" t="e">
        <f t="array" ref="AB517">INDEX($B$20:$B$49,MATCH(0,COUNTIF(Z$19:$Z516,$D$20:$D$700),0))</f>
        <v>#N/A</v>
      </c>
      <c r="AC517" s="131">
        <f t="shared" si="35"/>
        <v>0</v>
      </c>
    </row>
    <row r="518" spans="2:29" x14ac:dyDescent="0.2">
      <c r="B518" s="114"/>
      <c r="C518" s="114"/>
      <c r="D518" s="113"/>
      <c r="U518" s="131" t="e">
        <f t="array" ref="U518">INDEX($C$20:$C$700,MATCH(0,COUNTIF($U$19:U517,$C$20:$C$700),0))</f>
        <v>#N/A</v>
      </c>
      <c r="V518" s="131">
        <f t="shared" ref="V518:V549" si="36">COUNTIF($C$20:$C$700,U518)</f>
        <v>0</v>
      </c>
      <c r="W518" s="131" t="e">
        <f t="array" ref="W518">INDEX($B$20:$B$49,MATCH(0,COUNTIF($U$19:U517,$C$20:$C$700),0))</f>
        <v>#N/A</v>
      </c>
      <c r="X518" s="131">
        <f t="shared" ref="X518:X549" si="37">SUMIFS($B$20:$B$700,$C$20:$C$700,U518)</f>
        <v>0</v>
      </c>
      <c r="Z518" s="131" t="e">
        <f t="array" ref="Z518">INDEX($D$20:$D$700,MATCH(0,COUNTIF(Z$19:$Z517,$D$20:$D$700),0))</f>
        <v>#N/A</v>
      </c>
      <c r="AA518" s="131">
        <f t="shared" ref="AA518:AA549" si="38">COUNTIF($D$20:$D$700,Z518)</f>
        <v>0</v>
      </c>
      <c r="AB518" s="131" t="e">
        <f t="array" ref="AB518">INDEX($B$20:$B$49,MATCH(0,COUNTIF(Z$19:$Z517,$D$20:$D$700),0))</f>
        <v>#N/A</v>
      </c>
      <c r="AC518" s="131">
        <f t="shared" ref="AC518:AC549" si="39">SUMIFS($B$20:$B$700,$D$20:$D$700,Z518)</f>
        <v>0</v>
      </c>
    </row>
    <row r="519" spans="2:29" x14ac:dyDescent="0.2">
      <c r="B519" s="114"/>
      <c r="C519" s="114"/>
      <c r="D519" s="113"/>
      <c r="U519" s="131" t="e">
        <f t="array" ref="U519">INDEX($C$20:$C$700,MATCH(0,COUNTIF($U$19:U518,$C$20:$C$700),0))</f>
        <v>#N/A</v>
      </c>
      <c r="V519" s="131">
        <f t="shared" si="36"/>
        <v>0</v>
      </c>
      <c r="W519" s="131" t="e">
        <f t="array" ref="W519">INDEX($B$20:$B$49,MATCH(0,COUNTIF($U$19:U518,$C$20:$C$700),0))</f>
        <v>#N/A</v>
      </c>
      <c r="X519" s="131">
        <f t="shared" si="37"/>
        <v>0</v>
      </c>
      <c r="Z519" s="131" t="e">
        <f t="array" ref="Z519">INDEX($D$20:$D$700,MATCH(0,COUNTIF(Z$19:$Z518,$D$20:$D$700),0))</f>
        <v>#N/A</v>
      </c>
      <c r="AA519" s="131">
        <f t="shared" si="38"/>
        <v>0</v>
      </c>
      <c r="AB519" s="131" t="e">
        <f t="array" ref="AB519">INDEX($B$20:$B$49,MATCH(0,COUNTIF(Z$19:$Z518,$D$20:$D$700),0))</f>
        <v>#N/A</v>
      </c>
      <c r="AC519" s="131">
        <f t="shared" si="39"/>
        <v>0</v>
      </c>
    </row>
    <row r="520" spans="2:29" x14ac:dyDescent="0.2">
      <c r="B520" s="114"/>
      <c r="C520" s="114"/>
      <c r="D520" s="113"/>
      <c r="U520" s="131" t="e">
        <f t="array" ref="U520">INDEX($C$20:$C$700,MATCH(0,COUNTIF($U$19:U519,$C$20:$C$700),0))</f>
        <v>#N/A</v>
      </c>
      <c r="V520" s="131">
        <f t="shared" si="36"/>
        <v>0</v>
      </c>
      <c r="W520" s="131" t="e">
        <f t="array" ref="W520">INDEX($B$20:$B$49,MATCH(0,COUNTIF($U$19:U519,$C$20:$C$700),0))</f>
        <v>#N/A</v>
      </c>
      <c r="X520" s="131">
        <f t="shared" si="37"/>
        <v>0</v>
      </c>
      <c r="Z520" s="131" t="e">
        <f t="array" ref="Z520">INDEX($D$20:$D$700,MATCH(0,COUNTIF(Z$19:$Z519,$D$20:$D$700),0))</f>
        <v>#N/A</v>
      </c>
      <c r="AA520" s="131">
        <f t="shared" si="38"/>
        <v>0</v>
      </c>
      <c r="AB520" s="131" t="e">
        <f t="array" ref="AB520">INDEX($B$20:$B$49,MATCH(0,COUNTIF(Z$19:$Z519,$D$20:$D$700),0))</f>
        <v>#N/A</v>
      </c>
      <c r="AC520" s="131">
        <f t="shared" si="39"/>
        <v>0</v>
      </c>
    </row>
    <row r="521" spans="2:29" x14ac:dyDescent="0.2">
      <c r="B521" s="114"/>
      <c r="C521" s="114"/>
      <c r="D521" s="113"/>
      <c r="U521" s="131" t="e">
        <f t="array" ref="U521">INDEX($C$20:$C$700,MATCH(0,COUNTIF($U$19:U520,$C$20:$C$700),0))</f>
        <v>#N/A</v>
      </c>
      <c r="V521" s="131">
        <f t="shared" si="36"/>
        <v>0</v>
      </c>
      <c r="W521" s="131" t="e">
        <f t="array" ref="W521">INDEX($B$20:$B$49,MATCH(0,COUNTIF($U$19:U520,$C$20:$C$700),0))</f>
        <v>#N/A</v>
      </c>
      <c r="X521" s="131">
        <f t="shared" si="37"/>
        <v>0</v>
      </c>
      <c r="Z521" s="131" t="e">
        <f t="array" ref="Z521">INDEX($D$20:$D$700,MATCH(0,COUNTIF(Z$19:$Z520,$D$20:$D$700),0))</f>
        <v>#N/A</v>
      </c>
      <c r="AA521" s="131">
        <f t="shared" si="38"/>
        <v>0</v>
      </c>
      <c r="AB521" s="131" t="e">
        <f t="array" ref="AB521">INDEX($B$20:$B$49,MATCH(0,COUNTIF(Z$19:$Z520,$D$20:$D$700),0))</f>
        <v>#N/A</v>
      </c>
      <c r="AC521" s="131">
        <f t="shared" si="39"/>
        <v>0</v>
      </c>
    </row>
    <row r="522" spans="2:29" x14ac:dyDescent="0.2">
      <c r="B522" s="114"/>
      <c r="C522" s="114"/>
      <c r="D522" s="113"/>
      <c r="U522" s="131" t="e">
        <f t="array" ref="U522">INDEX($C$20:$C$700,MATCH(0,COUNTIF($U$19:U521,$C$20:$C$700),0))</f>
        <v>#N/A</v>
      </c>
      <c r="V522" s="131">
        <f t="shared" si="36"/>
        <v>0</v>
      </c>
      <c r="W522" s="131" t="e">
        <f t="array" ref="W522">INDEX($B$20:$B$49,MATCH(0,COUNTIF($U$19:U521,$C$20:$C$700),0))</f>
        <v>#N/A</v>
      </c>
      <c r="X522" s="131">
        <f t="shared" si="37"/>
        <v>0</v>
      </c>
      <c r="Z522" s="131" t="e">
        <f t="array" ref="Z522">INDEX($D$20:$D$700,MATCH(0,COUNTIF(Z$19:$Z521,$D$20:$D$700),0))</f>
        <v>#N/A</v>
      </c>
      <c r="AA522" s="131">
        <f t="shared" si="38"/>
        <v>0</v>
      </c>
      <c r="AB522" s="131" t="e">
        <f t="array" ref="AB522">INDEX($B$20:$B$49,MATCH(0,COUNTIF(Z$19:$Z521,$D$20:$D$700),0))</f>
        <v>#N/A</v>
      </c>
      <c r="AC522" s="131">
        <f t="shared" si="39"/>
        <v>0</v>
      </c>
    </row>
    <row r="523" spans="2:29" x14ac:dyDescent="0.2">
      <c r="B523" s="114"/>
      <c r="C523" s="114"/>
      <c r="D523" s="113"/>
      <c r="U523" s="131" t="e">
        <f t="array" ref="U523">INDEX($C$20:$C$700,MATCH(0,COUNTIF($U$19:U522,$C$20:$C$700),0))</f>
        <v>#N/A</v>
      </c>
      <c r="V523" s="131">
        <f t="shared" si="36"/>
        <v>0</v>
      </c>
      <c r="W523" s="131" t="e">
        <f t="array" ref="W523">INDEX($B$20:$B$49,MATCH(0,COUNTIF($U$19:U522,$C$20:$C$700),0))</f>
        <v>#N/A</v>
      </c>
      <c r="X523" s="131">
        <f t="shared" si="37"/>
        <v>0</v>
      </c>
      <c r="Z523" s="131" t="e">
        <f t="array" ref="Z523">INDEX($D$20:$D$700,MATCH(0,COUNTIF(Z$19:$Z522,$D$20:$D$700),0))</f>
        <v>#N/A</v>
      </c>
      <c r="AA523" s="131">
        <f t="shared" si="38"/>
        <v>0</v>
      </c>
      <c r="AB523" s="131" t="e">
        <f t="array" ref="AB523">INDEX($B$20:$B$49,MATCH(0,COUNTIF(Z$19:$Z522,$D$20:$D$700),0))</f>
        <v>#N/A</v>
      </c>
      <c r="AC523" s="131">
        <f t="shared" si="39"/>
        <v>0</v>
      </c>
    </row>
    <row r="524" spans="2:29" x14ac:dyDescent="0.2">
      <c r="B524" s="114"/>
      <c r="C524" s="114"/>
      <c r="D524" s="113"/>
      <c r="U524" s="131" t="e">
        <f t="array" ref="U524">INDEX($C$20:$C$700,MATCH(0,COUNTIF($U$19:U523,$C$20:$C$700),0))</f>
        <v>#N/A</v>
      </c>
      <c r="V524" s="131">
        <f t="shared" si="36"/>
        <v>0</v>
      </c>
      <c r="W524" s="131" t="e">
        <f t="array" ref="W524">INDEX($B$20:$B$49,MATCH(0,COUNTIF($U$19:U523,$C$20:$C$700),0))</f>
        <v>#N/A</v>
      </c>
      <c r="X524" s="131">
        <f t="shared" si="37"/>
        <v>0</v>
      </c>
      <c r="Z524" s="131" t="e">
        <f t="array" ref="Z524">INDEX($D$20:$D$700,MATCH(0,COUNTIF(Z$19:$Z523,$D$20:$D$700),0))</f>
        <v>#N/A</v>
      </c>
      <c r="AA524" s="131">
        <f t="shared" si="38"/>
        <v>0</v>
      </c>
      <c r="AB524" s="131" t="e">
        <f t="array" ref="AB524">INDEX($B$20:$B$49,MATCH(0,COUNTIF(Z$19:$Z523,$D$20:$D$700),0))</f>
        <v>#N/A</v>
      </c>
      <c r="AC524" s="131">
        <f t="shared" si="39"/>
        <v>0</v>
      </c>
    </row>
    <row r="525" spans="2:29" x14ac:dyDescent="0.2">
      <c r="B525" s="114"/>
      <c r="C525" s="114"/>
      <c r="D525" s="113"/>
      <c r="U525" s="131" t="e">
        <f t="array" ref="U525">INDEX($C$20:$C$700,MATCH(0,COUNTIF($U$19:U524,$C$20:$C$700),0))</f>
        <v>#N/A</v>
      </c>
      <c r="V525" s="131">
        <f t="shared" si="36"/>
        <v>0</v>
      </c>
      <c r="W525" s="131" t="e">
        <f t="array" ref="W525">INDEX($B$20:$B$49,MATCH(0,COUNTIF($U$19:U524,$C$20:$C$700),0))</f>
        <v>#N/A</v>
      </c>
      <c r="X525" s="131">
        <f t="shared" si="37"/>
        <v>0</v>
      </c>
      <c r="Z525" s="131" t="e">
        <f t="array" ref="Z525">INDEX($D$20:$D$700,MATCH(0,COUNTIF(Z$19:$Z524,$D$20:$D$700),0))</f>
        <v>#N/A</v>
      </c>
      <c r="AA525" s="131">
        <f t="shared" si="38"/>
        <v>0</v>
      </c>
      <c r="AB525" s="131" t="e">
        <f t="array" ref="AB525">INDEX($B$20:$B$49,MATCH(0,COUNTIF(Z$19:$Z524,$D$20:$D$700),0))</f>
        <v>#N/A</v>
      </c>
      <c r="AC525" s="131">
        <f t="shared" si="39"/>
        <v>0</v>
      </c>
    </row>
    <row r="526" spans="2:29" x14ac:dyDescent="0.2">
      <c r="B526" s="114"/>
      <c r="C526" s="114"/>
      <c r="D526" s="113"/>
      <c r="U526" s="131" t="e">
        <f t="array" ref="U526">INDEX($C$20:$C$700,MATCH(0,COUNTIF($U$19:U525,$C$20:$C$700),0))</f>
        <v>#N/A</v>
      </c>
      <c r="V526" s="131">
        <f t="shared" si="36"/>
        <v>0</v>
      </c>
      <c r="W526" s="131" t="e">
        <f t="array" ref="W526">INDEX($B$20:$B$49,MATCH(0,COUNTIF($U$19:U525,$C$20:$C$700),0))</f>
        <v>#N/A</v>
      </c>
      <c r="X526" s="131">
        <f t="shared" si="37"/>
        <v>0</v>
      </c>
      <c r="Z526" s="131" t="e">
        <f t="array" ref="Z526">INDEX($D$20:$D$700,MATCH(0,COUNTIF(Z$19:$Z525,$D$20:$D$700),0))</f>
        <v>#N/A</v>
      </c>
      <c r="AA526" s="131">
        <f t="shared" si="38"/>
        <v>0</v>
      </c>
      <c r="AB526" s="131" t="e">
        <f t="array" ref="AB526">INDEX($B$20:$B$49,MATCH(0,COUNTIF(Z$19:$Z525,$D$20:$D$700),0))</f>
        <v>#N/A</v>
      </c>
      <c r="AC526" s="131">
        <f t="shared" si="39"/>
        <v>0</v>
      </c>
    </row>
    <row r="527" spans="2:29" x14ac:dyDescent="0.2">
      <c r="B527" s="114"/>
      <c r="C527" s="114"/>
      <c r="D527" s="113"/>
      <c r="U527" s="131" t="e">
        <f t="array" ref="U527">INDEX($C$20:$C$700,MATCH(0,COUNTIF($U$19:U526,$C$20:$C$700),0))</f>
        <v>#N/A</v>
      </c>
      <c r="V527" s="131">
        <f t="shared" si="36"/>
        <v>0</v>
      </c>
      <c r="W527" s="131" t="e">
        <f t="array" ref="W527">INDEX($B$20:$B$49,MATCH(0,COUNTIF($U$19:U526,$C$20:$C$700),0))</f>
        <v>#N/A</v>
      </c>
      <c r="X527" s="131">
        <f t="shared" si="37"/>
        <v>0</v>
      </c>
      <c r="Z527" s="131" t="e">
        <f t="array" ref="Z527">INDEX($D$20:$D$700,MATCH(0,COUNTIF(Z$19:$Z526,$D$20:$D$700),0))</f>
        <v>#N/A</v>
      </c>
      <c r="AA527" s="131">
        <f t="shared" si="38"/>
        <v>0</v>
      </c>
      <c r="AB527" s="131" t="e">
        <f t="array" ref="AB527">INDEX($B$20:$B$49,MATCH(0,COUNTIF(Z$19:$Z526,$D$20:$D$700),0))</f>
        <v>#N/A</v>
      </c>
      <c r="AC527" s="131">
        <f t="shared" si="39"/>
        <v>0</v>
      </c>
    </row>
    <row r="528" spans="2:29" x14ac:dyDescent="0.2">
      <c r="B528" s="114"/>
      <c r="C528" s="114"/>
      <c r="D528" s="113"/>
      <c r="U528" s="131" t="e">
        <f t="array" ref="U528">INDEX($C$20:$C$700,MATCH(0,COUNTIF($U$19:U527,$C$20:$C$700),0))</f>
        <v>#N/A</v>
      </c>
      <c r="V528" s="131">
        <f t="shared" si="36"/>
        <v>0</v>
      </c>
      <c r="W528" s="131" t="e">
        <f t="array" ref="W528">INDEX($B$20:$B$49,MATCH(0,COUNTIF($U$19:U527,$C$20:$C$700),0))</f>
        <v>#N/A</v>
      </c>
      <c r="X528" s="131">
        <f t="shared" si="37"/>
        <v>0</v>
      </c>
      <c r="Z528" s="131" t="e">
        <f t="array" ref="Z528">INDEX($D$20:$D$700,MATCH(0,COUNTIF(Z$19:$Z527,$D$20:$D$700),0))</f>
        <v>#N/A</v>
      </c>
      <c r="AA528" s="131">
        <f t="shared" si="38"/>
        <v>0</v>
      </c>
      <c r="AB528" s="131" t="e">
        <f t="array" ref="AB528">INDEX($B$20:$B$49,MATCH(0,COUNTIF(Z$19:$Z527,$D$20:$D$700),0))</f>
        <v>#N/A</v>
      </c>
      <c r="AC528" s="131">
        <f t="shared" si="39"/>
        <v>0</v>
      </c>
    </row>
    <row r="529" spans="2:29" x14ac:dyDescent="0.2">
      <c r="B529" s="114"/>
      <c r="C529" s="114"/>
      <c r="D529" s="113"/>
      <c r="U529" s="131" t="e">
        <f t="array" ref="U529">INDEX($C$20:$C$700,MATCH(0,COUNTIF($U$19:U528,$C$20:$C$700),0))</f>
        <v>#N/A</v>
      </c>
      <c r="V529" s="131">
        <f t="shared" si="36"/>
        <v>0</v>
      </c>
      <c r="W529" s="131" t="e">
        <f t="array" ref="W529">INDEX($B$20:$B$49,MATCH(0,COUNTIF($U$19:U528,$C$20:$C$700),0))</f>
        <v>#N/A</v>
      </c>
      <c r="X529" s="131">
        <f t="shared" si="37"/>
        <v>0</v>
      </c>
      <c r="Z529" s="131" t="e">
        <f t="array" ref="Z529">INDEX($D$20:$D$700,MATCH(0,COUNTIF(Z$19:$Z528,$D$20:$D$700),0))</f>
        <v>#N/A</v>
      </c>
      <c r="AA529" s="131">
        <f t="shared" si="38"/>
        <v>0</v>
      </c>
      <c r="AB529" s="131" t="e">
        <f t="array" ref="AB529">INDEX($B$20:$B$49,MATCH(0,COUNTIF(Z$19:$Z528,$D$20:$D$700),0))</f>
        <v>#N/A</v>
      </c>
      <c r="AC529" s="131">
        <f t="shared" si="39"/>
        <v>0</v>
      </c>
    </row>
    <row r="530" spans="2:29" x14ac:dyDescent="0.2">
      <c r="B530" s="114"/>
      <c r="C530" s="114"/>
      <c r="D530" s="113"/>
      <c r="U530" s="131" t="e">
        <f t="array" ref="U530">INDEX($C$20:$C$700,MATCH(0,COUNTIF($U$19:U529,$C$20:$C$700),0))</f>
        <v>#N/A</v>
      </c>
      <c r="V530" s="131">
        <f t="shared" si="36"/>
        <v>0</v>
      </c>
      <c r="W530" s="131" t="e">
        <f t="array" ref="W530">INDEX($B$20:$B$49,MATCH(0,COUNTIF($U$19:U529,$C$20:$C$700),0))</f>
        <v>#N/A</v>
      </c>
      <c r="X530" s="131">
        <f t="shared" si="37"/>
        <v>0</v>
      </c>
      <c r="Z530" s="131" t="e">
        <f t="array" ref="Z530">INDEX($D$20:$D$700,MATCH(0,COUNTIF(Z$19:$Z529,$D$20:$D$700),0))</f>
        <v>#N/A</v>
      </c>
      <c r="AA530" s="131">
        <f t="shared" si="38"/>
        <v>0</v>
      </c>
      <c r="AB530" s="131" t="e">
        <f t="array" ref="AB530">INDEX($B$20:$B$49,MATCH(0,COUNTIF(Z$19:$Z529,$D$20:$D$700),0))</f>
        <v>#N/A</v>
      </c>
      <c r="AC530" s="131">
        <f t="shared" si="39"/>
        <v>0</v>
      </c>
    </row>
    <row r="531" spans="2:29" x14ac:dyDescent="0.2">
      <c r="B531" s="114"/>
      <c r="C531" s="114"/>
      <c r="D531" s="113"/>
      <c r="U531" s="131" t="e">
        <f t="array" ref="U531">INDEX($C$20:$C$700,MATCH(0,COUNTIF($U$19:U530,$C$20:$C$700),0))</f>
        <v>#N/A</v>
      </c>
      <c r="V531" s="131">
        <f t="shared" si="36"/>
        <v>0</v>
      </c>
      <c r="W531" s="131" t="e">
        <f t="array" ref="W531">INDEX($B$20:$B$49,MATCH(0,COUNTIF($U$19:U530,$C$20:$C$700),0))</f>
        <v>#N/A</v>
      </c>
      <c r="X531" s="131">
        <f t="shared" si="37"/>
        <v>0</v>
      </c>
      <c r="Z531" s="131" t="e">
        <f t="array" ref="Z531">INDEX($D$20:$D$700,MATCH(0,COUNTIF(Z$19:$Z530,$D$20:$D$700),0))</f>
        <v>#N/A</v>
      </c>
      <c r="AA531" s="131">
        <f t="shared" si="38"/>
        <v>0</v>
      </c>
      <c r="AB531" s="131" t="e">
        <f t="array" ref="AB531">INDEX($B$20:$B$49,MATCH(0,COUNTIF(Z$19:$Z530,$D$20:$D$700),0))</f>
        <v>#N/A</v>
      </c>
      <c r="AC531" s="131">
        <f t="shared" si="39"/>
        <v>0</v>
      </c>
    </row>
    <row r="532" spans="2:29" x14ac:dyDescent="0.2">
      <c r="B532" s="114"/>
      <c r="C532" s="114"/>
      <c r="D532" s="113"/>
      <c r="U532" s="131" t="e">
        <f t="array" ref="U532">INDEX($C$20:$C$700,MATCH(0,COUNTIF($U$19:U531,$C$20:$C$700),0))</f>
        <v>#N/A</v>
      </c>
      <c r="V532" s="131">
        <f t="shared" si="36"/>
        <v>0</v>
      </c>
      <c r="W532" s="131" t="e">
        <f t="array" ref="W532">INDEX($B$20:$B$49,MATCH(0,COUNTIF($U$19:U531,$C$20:$C$700),0))</f>
        <v>#N/A</v>
      </c>
      <c r="X532" s="131">
        <f t="shared" si="37"/>
        <v>0</v>
      </c>
      <c r="Z532" s="131" t="e">
        <f t="array" ref="Z532">INDEX($D$20:$D$700,MATCH(0,COUNTIF(Z$19:$Z531,$D$20:$D$700),0))</f>
        <v>#N/A</v>
      </c>
      <c r="AA532" s="131">
        <f t="shared" si="38"/>
        <v>0</v>
      </c>
      <c r="AB532" s="131" t="e">
        <f t="array" ref="AB532">INDEX($B$20:$B$49,MATCH(0,COUNTIF(Z$19:$Z531,$D$20:$D$700),0))</f>
        <v>#N/A</v>
      </c>
      <c r="AC532" s="131">
        <f t="shared" si="39"/>
        <v>0</v>
      </c>
    </row>
    <row r="533" spans="2:29" x14ac:dyDescent="0.2">
      <c r="B533" s="114"/>
      <c r="C533" s="114"/>
      <c r="D533" s="113"/>
      <c r="U533" s="131" t="e">
        <f t="array" ref="U533">INDEX($C$20:$C$700,MATCH(0,COUNTIF($U$19:U532,$C$20:$C$700),0))</f>
        <v>#N/A</v>
      </c>
      <c r="V533" s="131">
        <f t="shared" si="36"/>
        <v>0</v>
      </c>
      <c r="W533" s="131" t="e">
        <f t="array" ref="W533">INDEX($B$20:$B$49,MATCH(0,COUNTIF($U$19:U532,$C$20:$C$700),0))</f>
        <v>#N/A</v>
      </c>
      <c r="X533" s="131">
        <f t="shared" si="37"/>
        <v>0</v>
      </c>
      <c r="Z533" s="131" t="e">
        <f t="array" ref="Z533">INDEX($D$20:$D$700,MATCH(0,COUNTIF(Z$19:$Z532,$D$20:$D$700),0))</f>
        <v>#N/A</v>
      </c>
      <c r="AA533" s="131">
        <f t="shared" si="38"/>
        <v>0</v>
      </c>
      <c r="AB533" s="131" t="e">
        <f t="array" ref="AB533">INDEX($B$20:$B$49,MATCH(0,COUNTIF(Z$19:$Z532,$D$20:$D$700),0))</f>
        <v>#N/A</v>
      </c>
      <c r="AC533" s="131">
        <f t="shared" si="39"/>
        <v>0</v>
      </c>
    </row>
    <row r="534" spans="2:29" x14ac:dyDescent="0.2">
      <c r="B534" s="114"/>
      <c r="C534" s="114"/>
      <c r="D534" s="113"/>
      <c r="U534" s="131" t="e">
        <f t="array" ref="U534">INDEX($C$20:$C$700,MATCH(0,COUNTIF($U$19:U533,$C$20:$C$700),0))</f>
        <v>#N/A</v>
      </c>
      <c r="V534" s="131">
        <f t="shared" si="36"/>
        <v>0</v>
      </c>
      <c r="W534" s="131" t="e">
        <f t="array" ref="W534">INDEX($B$20:$B$49,MATCH(0,COUNTIF($U$19:U533,$C$20:$C$700),0))</f>
        <v>#N/A</v>
      </c>
      <c r="X534" s="131">
        <f t="shared" si="37"/>
        <v>0</v>
      </c>
      <c r="Z534" s="131" t="e">
        <f t="array" ref="Z534">INDEX($D$20:$D$700,MATCH(0,COUNTIF(Z$19:$Z533,$D$20:$D$700),0))</f>
        <v>#N/A</v>
      </c>
      <c r="AA534" s="131">
        <f t="shared" si="38"/>
        <v>0</v>
      </c>
      <c r="AB534" s="131" t="e">
        <f t="array" ref="AB534">INDEX($B$20:$B$49,MATCH(0,COUNTIF(Z$19:$Z533,$D$20:$D$700),0))</f>
        <v>#N/A</v>
      </c>
      <c r="AC534" s="131">
        <f t="shared" si="39"/>
        <v>0</v>
      </c>
    </row>
    <row r="535" spans="2:29" x14ac:dyDescent="0.2">
      <c r="B535" s="114"/>
      <c r="C535" s="114"/>
      <c r="D535" s="113"/>
      <c r="U535" s="131" t="e">
        <f t="array" ref="U535">INDEX($C$20:$C$700,MATCH(0,COUNTIF($U$19:U534,$C$20:$C$700),0))</f>
        <v>#N/A</v>
      </c>
      <c r="V535" s="131">
        <f t="shared" si="36"/>
        <v>0</v>
      </c>
      <c r="W535" s="131" t="e">
        <f t="array" ref="W535">INDEX($B$20:$B$49,MATCH(0,COUNTIF($U$19:U534,$C$20:$C$700),0))</f>
        <v>#N/A</v>
      </c>
      <c r="X535" s="131">
        <f t="shared" si="37"/>
        <v>0</v>
      </c>
      <c r="Z535" s="131" t="e">
        <f t="array" ref="Z535">INDEX($D$20:$D$700,MATCH(0,COUNTIF(Z$19:$Z534,$D$20:$D$700),0))</f>
        <v>#N/A</v>
      </c>
      <c r="AA535" s="131">
        <f t="shared" si="38"/>
        <v>0</v>
      </c>
      <c r="AB535" s="131" t="e">
        <f t="array" ref="AB535">INDEX($B$20:$B$49,MATCH(0,COUNTIF(Z$19:$Z534,$D$20:$D$700),0))</f>
        <v>#N/A</v>
      </c>
      <c r="AC535" s="131">
        <f t="shared" si="39"/>
        <v>0</v>
      </c>
    </row>
    <row r="536" spans="2:29" x14ac:dyDescent="0.2">
      <c r="B536" s="114"/>
      <c r="C536" s="114"/>
      <c r="D536" s="113"/>
      <c r="U536" s="131" t="e">
        <f t="array" ref="U536">INDEX($C$20:$C$700,MATCH(0,COUNTIF($U$19:U535,$C$20:$C$700),0))</f>
        <v>#N/A</v>
      </c>
      <c r="V536" s="131">
        <f t="shared" si="36"/>
        <v>0</v>
      </c>
      <c r="W536" s="131" t="e">
        <f t="array" ref="W536">INDEX($B$20:$B$49,MATCH(0,COUNTIF($U$19:U535,$C$20:$C$700),0))</f>
        <v>#N/A</v>
      </c>
      <c r="X536" s="131">
        <f t="shared" si="37"/>
        <v>0</v>
      </c>
      <c r="Z536" s="131" t="e">
        <f t="array" ref="Z536">INDEX($D$20:$D$700,MATCH(0,COUNTIF(Z$19:$Z535,$D$20:$D$700),0))</f>
        <v>#N/A</v>
      </c>
      <c r="AA536" s="131">
        <f t="shared" si="38"/>
        <v>0</v>
      </c>
      <c r="AB536" s="131" t="e">
        <f t="array" ref="AB536">INDEX($B$20:$B$49,MATCH(0,COUNTIF(Z$19:$Z535,$D$20:$D$700),0))</f>
        <v>#N/A</v>
      </c>
      <c r="AC536" s="131">
        <f t="shared" si="39"/>
        <v>0</v>
      </c>
    </row>
    <row r="537" spans="2:29" x14ac:dyDescent="0.2">
      <c r="B537" s="114"/>
      <c r="C537" s="114"/>
      <c r="D537" s="113"/>
      <c r="U537" s="131" t="e">
        <f t="array" ref="U537">INDEX($C$20:$C$700,MATCH(0,COUNTIF($U$19:U536,$C$20:$C$700),0))</f>
        <v>#N/A</v>
      </c>
      <c r="V537" s="131">
        <f t="shared" si="36"/>
        <v>0</v>
      </c>
      <c r="W537" s="131" t="e">
        <f t="array" ref="W537">INDEX($B$20:$B$49,MATCH(0,COUNTIF($U$19:U536,$C$20:$C$700),0))</f>
        <v>#N/A</v>
      </c>
      <c r="X537" s="131">
        <f t="shared" si="37"/>
        <v>0</v>
      </c>
      <c r="Z537" s="131" t="e">
        <f t="array" ref="Z537">INDEX($D$20:$D$700,MATCH(0,COUNTIF(Z$19:$Z536,$D$20:$D$700),0))</f>
        <v>#N/A</v>
      </c>
      <c r="AA537" s="131">
        <f t="shared" si="38"/>
        <v>0</v>
      </c>
      <c r="AB537" s="131" t="e">
        <f t="array" ref="AB537">INDEX($B$20:$B$49,MATCH(0,COUNTIF(Z$19:$Z536,$D$20:$D$700),0))</f>
        <v>#N/A</v>
      </c>
      <c r="AC537" s="131">
        <f t="shared" si="39"/>
        <v>0</v>
      </c>
    </row>
    <row r="538" spans="2:29" x14ac:dyDescent="0.2">
      <c r="B538" s="114"/>
      <c r="C538" s="114"/>
      <c r="D538" s="113"/>
      <c r="U538" s="131" t="e">
        <f t="array" ref="U538">INDEX($C$20:$C$700,MATCH(0,COUNTIF($U$19:U537,$C$20:$C$700),0))</f>
        <v>#N/A</v>
      </c>
      <c r="V538" s="131">
        <f t="shared" si="36"/>
        <v>0</v>
      </c>
      <c r="W538" s="131" t="e">
        <f t="array" ref="W538">INDEX($B$20:$B$49,MATCH(0,COUNTIF($U$19:U537,$C$20:$C$700),0))</f>
        <v>#N/A</v>
      </c>
      <c r="X538" s="131">
        <f t="shared" si="37"/>
        <v>0</v>
      </c>
      <c r="Z538" s="131" t="e">
        <f t="array" ref="Z538">INDEX($D$20:$D$700,MATCH(0,COUNTIF(Z$19:$Z537,$D$20:$D$700),0))</f>
        <v>#N/A</v>
      </c>
      <c r="AA538" s="131">
        <f t="shared" si="38"/>
        <v>0</v>
      </c>
      <c r="AB538" s="131" t="e">
        <f t="array" ref="AB538">INDEX($B$20:$B$49,MATCH(0,COUNTIF(Z$19:$Z537,$D$20:$D$700),0))</f>
        <v>#N/A</v>
      </c>
      <c r="AC538" s="131">
        <f t="shared" si="39"/>
        <v>0</v>
      </c>
    </row>
    <row r="539" spans="2:29" x14ac:dyDescent="0.2">
      <c r="B539" s="114"/>
      <c r="C539" s="114"/>
      <c r="D539" s="113"/>
      <c r="U539" s="131" t="e">
        <f t="array" ref="U539">INDEX($C$20:$C$700,MATCH(0,COUNTIF($U$19:U538,$C$20:$C$700),0))</f>
        <v>#N/A</v>
      </c>
      <c r="V539" s="131">
        <f t="shared" si="36"/>
        <v>0</v>
      </c>
      <c r="W539" s="131" t="e">
        <f t="array" ref="W539">INDEX($B$20:$B$49,MATCH(0,COUNTIF($U$19:U538,$C$20:$C$700),0))</f>
        <v>#N/A</v>
      </c>
      <c r="X539" s="131">
        <f t="shared" si="37"/>
        <v>0</v>
      </c>
      <c r="Z539" s="131" t="e">
        <f t="array" ref="Z539">INDEX($D$20:$D$700,MATCH(0,COUNTIF(Z$19:$Z538,$D$20:$D$700),0))</f>
        <v>#N/A</v>
      </c>
      <c r="AA539" s="131">
        <f t="shared" si="38"/>
        <v>0</v>
      </c>
      <c r="AB539" s="131" t="e">
        <f t="array" ref="AB539">INDEX($B$20:$B$49,MATCH(0,COUNTIF(Z$19:$Z538,$D$20:$D$700),0))</f>
        <v>#N/A</v>
      </c>
      <c r="AC539" s="131">
        <f t="shared" si="39"/>
        <v>0</v>
      </c>
    </row>
    <row r="540" spans="2:29" x14ac:dyDescent="0.2">
      <c r="B540" s="114"/>
      <c r="C540" s="114"/>
      <c r="D540" s="113"/>
      <c r="U540" s="131" t="e">
        <f t="array" ref="U540">INDEX($C$20:$C$700,MATCH(0,COUNTIF($U$19:U539,$C$20:$C$700),0))</f>
        <v>#N/A</v>
      </c>
      <c r="V540" s="131">
        <f t="shared" si="36"/>
        <v>0</v>
      </c>
      <c r="W540" s="131" t="e">
        <f t="array" ref="W540">INDEX($B$20:$B$49,MATCH(0,COUNTIF($U$19:U539,$C$20:$C$700),0))</f>
        <v>#N/A</v>
      </c>
      <c r="X540" s="131">
        <f t="shared" si="37"/>
        <v>0</v>
      </c>
      <c r="Z540" s="131" t="e">
        <f t="array" ref="Z540">INDEX($D$20:$D$700,MATCH(0,COUNTIF(Z$19:$Z539,$D$20:$D$700),0))</f>
        <v>#N/A</v>
      </c>
      <c r="AA540" s="131">
        <f t="shared" si="38"/>
        <v>0</v>
      </c>
      <c r="AB540" s="131" t="e">
        <f t="array" ref="AB540">INDEX($B$20:$B$49,MATCH(0,COUNTIF(Z$19:$Z539,$D$20:$D$700),0))</f>
        <v>#N/A</v>
      </c>
      <c r="AC540" s="131">
        <f t="shared" si="39"/>
        <v>0</v>
      </c>
    </row>
    <row r="541" spans="2:29" x14ac:dyDescent="0.2">
      <c r="B541" s="114"/>
      <c r="C541" s="114"/>
      <c r="D541" s="113"/>
      <c r="U541" s="131" t="e">
        <f t="array" ref="U541">INDEX($C$20:$C$700,MATCH(0,COUNTIF($U$19:U540,$C$20:$C$700),0))</f>
        <v>#N/A</v>
      </c>
      <c r="V541" s="131">
        <f t="shared" si="36"/>
        <v>0</v>
      </c>
      <c r="W541" s="131" t="e">
        <f t="array" ref="W541">INDEX($B$20:$B$49,MATCH(0,COUNTIF($U$19:U540,$C$20:$C$700),0))</f>
        <v>#N/A</v>
      </c>
      <c r="X541" s="131">
        <f t="shared" si="37"/>
        <v>0</v>
      </c>
      <c r="Z541" s="131" t="e">
        <f t="array" ref="Z541">INDEX($D$20:$D$700,MATCH(0,COUNTIF(Z$19:$Z540,$D$20:$D$700),0))</f>
        <v>#N/A</v>
      </c>
      <c r="AA541" s="131">
        <f t="shared" si="38"/>
        <v>0</v>
      </c>
      <c r="AB541" s="131" t="e">
        <f t="array" ref="AB541">INDEX($B$20:$B$49,MATCH(0,COUNTIF(Z$19:$Z540,$D$20:$D$700),0))</f>
        <v>#N/A</v>
      </c>
      <c r="AC541" s="131">
        <f t="shared" si="39"/>
        <v>0</v>
      </c>
    </row>
    <row r="542" spans="2:29" x14ac:dyDescent="0.2">
      <c r="B542" s="114"/>
      <c r="C542" s="114"/>
      <c r="D542" s="113"/>
      <c r="U542" s="131" t="e">
        <f t="array" ref="U542">INDEX($C$20:$C$700,MATCH(0,COUNTIF($U$19:U541,$C$20:$C$700),0))</f>
        <v>#N/A</v>
      </c>
      <c r="V542" s="131">
        <f t="shared" si="36"/>
        <v>0</v>
      </c>
      <c r="W542" s="131" t="e">
        <f t="array" ref="W542">INDEX($B$20:$B$49,MATCH(0,COUNTIF($U$19:U541,$C$20:$C$700),0))</f>
        <v>#N/A</v>
      </c>
      <c r="X542" s="131">
        <f t="shared" si="37"/>
        <v>0</v>
      </c>
      <c r="Z542" s="131" t="e">
        <f t="array" ref="Z542">INDEX($D$20:$D$700,MATCH(0,COUNTIF(Z$19:$Z541,$D$20:$D$700),0))</f>
        <v>#N/A</v>
      </c>
      <c r="AA542" s="131">
        <f t="shared" si="38"/>
        <v>0</v>
      </c>
      <c r="AB542" s="131" t="e">
        <f t="array" ref="AB542">INDEX($B$20:$B$49,MATCH(0,COUNTIF(Z$19:$Z541,$D$20:$D$700),0))</f>
        <v>#N/A</v>
      </c>
      <c r="AC542" s="131">
        <f t="shared" si="39"/>
        <v>0</v>
      </c>
    </row>
    <row r="543" spans="2:29" x14ac:dyDescent="0.2">
      <c r="B543" s="114"/>
      <c r="C543" s="114"/>
      <c r="D543" s="113"/>
      <c r="U543" s="131" t="e">
        <f t="array" ref="U543">INDEX($C$20:$C$700,MATCH(0,COUNTIF($U$19:U542,$C$20:$C$700),0))</f>
        <v>#N/A</v>
      </c>
      <c r="V543" s="131">
        <f t="shared" si="36"/>
        <v>0</v>
      </c>
      <c r="W543" s="131" t="e">
        <f t="array" ref="W543">INDEX($B$20:$B$49,MATCH(0,COUNTIF($U$19:U542,$C$20:$C$700),0))</f>
        <v>#N/A</v>
      </c>
      <c r="X543" s="131">
        <f t="shared" si="37"/>
        <v>0</v>
      </c>
      <c r="Z543" s="131" t="e">
        <f t="array" ref="Z543">INDEX($D$20:$D$700,MATCH(0,COUNTIF(Z$19:$Z542,$D$20:$D$700),0))</f>
        <v>#N/A</v>
      </c>
      <c r="AA543" s="131">
        <f t="shared" si="38"/>
        <v>0</v>
      </c>
      <c r="AB543" s="131" t="e">
        <f t="array" ref="AB543">INDEX($B$20:$B$49,MATCH(0,COUNTIF(Z$19:$Z542,$D$20:$D$700),0))</f>
        <v>#N/A</v>
      </c>
      <c r="AC543" s="131">
        <f t="shared" si="39"/>
        <v>0</v>
      </c>
    </row>
    <row r="544" spans="2:29" x14ac:dyDescent="0.2">
      <c r="B544" s="114"/>
      <c r="C544" s="114"/>
      <c r="D544" s="113"/>
      <c r="U544" s="131" t="e">
        <f t="array" ref="U544">INDEX($C$20:$C$700,MATCH(0,COUNTIF($U$19:U543,$C$20:$C$700),0))</f>
        <v>#N/A</v>
      </c>
      <c r="V544" s="131">
        <f t="shared" si="36"/>
        <v>0</v>
      </c>
      <c r="W544" s="131" t="e">
        <f t="array" ref="W544">INDEX($B$20:$B$49,MATCH(0,COUNTIF($U$19:U543,$C$20:$C$700),0))</f>
        <v>#N/A</v>
      </c>
      <c r="X544" s="131">
        <f t="shared" si="37"/>
        <v>0</v>
      </c>
      <c r="Z544" s="131" t="e">
        <f t="array" ref="Z544">INDEX($D$20:$D$700,MATCH(0,COUNTIF(Z$19:$Z543,$D$20:$D$700),0))</f>
        <v>#N/A</v>
      </c>
      <c r="AA544" s="131">
        <f t="shared" si="38"/>
        <v>0</v>
      </c>
      <c r="AB544" s="131" t="e">
        <f t="array" ref="AB544">INDEX($B$20:$B$49,MATCH(0,COUNTIF(Z$19:$Z543,$D$20:$D$700),0))</f>
        <v>#N/A</v>
      </c>
      <c r="AC544" s="131">
        <f t="shared" si="39"/>
        <v>0</v>
      </c>
    </row>
    <row r="545" spans="2:29" x14ac:dyDescent="0.2">
      <c r="B545" s="114"/>
      <c r="C545" s="114"/>
      <c r="D545" s="113"/>
      <c r="U545" s="131" t="e">
        <f t="array" ref="U545">INDEX($C$20:$C$700,MATCH(0,COUNTIF($U$19:U544,$C$20:$C$700),0))</f>
        <v>#N/A</v>
      </c>
      <c r="V545" s="131">
        <f t="shared" si="36"/>
        <v>0</v>
      </c>
      <c r="W545" s="131" t="e">
        <f t="array" ref="W545">INDEX($B$20:$B$49,MATCH(0,COUNTIF($U$19:U544,$C$20:$C$700),0))</f>
        <v>#N/A</v>
      </c>
      <c r="X545" s="131">
        <f t="shared" si="37"/>
        <v>0</v>
      </c>
      <c r="Z545" s="131" t="e">
        <f t="array" ref="Z545">INDEX($D$20:$D$700,MATCH(0,COUNTIF(Z$19:$Z544,$D$20:$D$700),0))</f>
        <v>#N/A</v>
      </c>
      <c r="AA545" s="131">
        <f t="shared" si="38"/>
        <v>0</v>
      </c>
      <c r="AB545" s="131" t="e">
        <f t="array" ref="AB545">INDEX($B$20:$B$49,MATCH(0,COUNTIF(Z$19:$Z544,$D$20:$D$700),0))</f>
        <v>#N/A</v>
      </c>
      <c r="AC545" s="131">
        <f t="shared" si="39"/>
        <v>0</v>
      </c>
    </row>
    <row r="546" spans="2:29" x14ac:dyDescent="0.2">
      <c r="B546" s="114"/>
      <c r="C546" s="114"/>
      <c r="D546" s="113"/>
      <c r="U546" s="131" t="e">
        <f t="array" ref="U546">INDEX($C$20:$C$700,MATCH(0,COUNTIF($U$19:U545,$C$20:$C$700),0))</f>
        <v>#N/A</v>
      </c>
      <c r="V546" s="131">
        <f t="shared" si="36"/>
        <v>0</v>
      </c>
      <c r="W546" s="131" t="e">
        <f t="array" ref="W546">INDEX($B$20:$B$49,MATCH(0,COUNTIF($U$19:U545,$C$20:$C$700),0))</f>
        <v>#N/A</v>
      </c>
      <c r="X546" s="131">
        <f t="shared" si="37"/>
        <v>0</v>
      </c>
      <c r="Z546" s="131" t="e">
        <f t="array" ref="Z546">INDEX($D$20:$D$700,MATCH(0,COUNTIF(Z$19:$Z545,$D$20:$D$700),0))</f>
        <v>#N/A</v>
      </c>
      <c r="AA546" s="131">
        <f t="shared" si="38"/>
        <v>0</v>
      </c>
      <c r="AB546" s="131" t="e">
        <f t="array" ref="AB546">INDEX($B$20:$B$49,MATCH(0,COUNTIF(Z$19:$Z545,$D$20:$D$700),0))</f>
        <v>#N/A</v>
      </c>
      <c r="AC546" s="131">
        <f t="shared" si="39"/>
        <v>0</v>
      </c>
    </row>
    <row r="547" spans="2:29" x14ac:dyDescent="0.2">
      <c r="B547" s="114"/>
      <c r="C547" s="114"/>
      <c r="D547" s="113"/>
      <c r="U547" s="131" t="e">
        <f t="array" ref="U547">INDEX($C$20:$C$700,MATCH(0,COUNTIF($U$19:U546,$C$20:$C$700),0))</f>
        <v>#N/A</v>
      </c>
      <c r="V547" s="131">
        <f t="shared" si="36"/>
        <v>0</v>
      </c>
      <c r="W547" s="131" t="e">
        <f t="array" ref="W547">INDEX($B$20:$B$49,MATCH(0,COUNTIF($U$19:U546,$C$20:$C$700),0))</f>
        <v>#N/A</v>
      </c>
      <c r="X547" s="131">
        <f t="shared" si="37"/>
        <v>0</v>
      </c>
      <c r="Z547" s="131" t="e">
        <f t="array" ref="Z547">INDEX($D$20:$D$700,MATCH(0,COUNTIF(Z$19:$Z546,$D$20:$D$700),0))</f>
        <v>#N/A</v>
      </c>
      <c r="AA547" s="131">
        <f t="shared" si="38"/>
        <v>0</v>
      </c>
      <c r="AB547" s="131" t="e">
        <f t="array" ref="AB547">INDEX($B$20:$B$49,MATCH(0,COUNTIF(Z$19:$Z546,$D$20:$D$700),0))</f>
        <v>#N/A</v>
      </c>
      <c r="AC547" s="131">
        <f t="shared" si="39"/>
        <v>0</v>
      </c>
    </row>
    <row r="548" spans="2:29" x14ac:dyDescent="0.2">
      <c r="B548" s="114"/>
      <c r="C548" s="114"/>
      <c r="D548" s="113"/>
      <c r="U548" s="131" t="e">
        <f t="array" ref="U548">INDEX($C$20:$C$700,MATCH(0,COUNTIF($U$19:U547,$C$20:$C$700),0))</f>
        <v>#N/A</v>
      </c>
      <c r="V548" s="131">
        <f t="shared" si="36"/>
        <v>0</v>
      </c>
      <c r="W548" s="131" t="e">
        <f t="array" ref="W548">INDEX($B$20:$B$49,MATCH(0,COUNTIF($U$19:U547,$C$20:$C$700),0))</f>
        <v>#N/A</v>
      </c>
      <c r="X548" s="131">
        <f t="shared" si="37"/>
        <v>0</v>
      </c>
      <c r="Z548" s="131" t="e">
        <f t="array" ref="Z548">INDEX($D$20:$D$700,MATCH(0,COUNTIF(Z$19:$Z547,$D$20:$D$700),0))</f>
        <v>#N/A</v>
      </c>
      <c r="AA548" s="131">
        <f t="shared" si="38"/>
        <v>0</v>
      </c>
      <c r="AB548" s="131" t="e">
        <f t="array" ref="AB548">INDEX($B$20:$B$49,MATCH(0,COUNTIF(Z$19:$Z547,$D$20:$D$700),0))</f>
        <v>#N/A</v>
      </c>
      <c r="AC548" s="131">
        <f t="shared" si="39"/>
        <v>0</v>
      </c>
    </row>
    <row r="549" spans="2:29" x14ac:dyDescent="0.2">
      <c r="B549" s="114"/>
      <c r="C549" s="114"/>
      <c r="D549" s="113"/>
      <c r="U549" s="131" t="e">
        <f t="array" ref="U549">INDEX($C$20:$C$700,MATCH(0,COUNTIF($U$19:U548,$C$20:$C$700),0))</f>
        <v>#N/A</v>
      </c>
      <c r="V549" s="131">
        <f t="shared" si="36"/>
        <v>0</v>
      </c>
      <c r="W549" s="131" t="e">
        <f t="array" ref="W549">INDEX($B$20:$B$49,MATCH(0,COUNTIF($U$19:U548,$C$20:$C$700),0))</f>
        <v>#N/A</v>
      </c>
      <c r="X549" s="131">
        <f t="shared" si="37"/>
        <v>0</v>
      </c>
      <c r="Z549" s="131" t="e">
        <f t="array" ref="Z549">INDEX($D$20:$D$700,MATCH(0,COUNTIF(Z$19:$Z548,$D$20:$D$700),0))</f>
        <v>#N/A</v>
      </c>
      <c r="AA549" s="131">
        <f t="shared" si="38"/>
        <v>0</v>
      </c>
      <c r="AB549" s="131" t="e">
        <f t="array" ref="AB549">INDEX($B$20:$B$49,MATCH(0,COUNTIF(Z$19:$Z548,$D$20:$D$700),0))</f>
        <v>#N/A</v>
      </c>
      <c r="AC549" s="131">
        <f t="shared" si="39"/>
        <v>0</v>
      </c>
    </row>
    <row r="550" spans="2:29" x14ac:dyDescent="0.2">
      <c r="B550" s="114"/>
      <c r="C550" s="114"/>
      <c r="D550" s="113"/>
      <c r="U550" s="131" t="e">
        <f t="array" ref="U550">INDEX($C$20:$C$700,MATCH(0,COUNTIF($U$19:U549,$C$20:$C$700),0))</f>
        <v>#N/A</v>
      </c>
      <c r="V550" s="131">
        <f t="shared" ref="V550:V581" si="40">COUNTIF($C$20:$C$700,U550)</f>
        <v>0</v>
      </c>
      <c r="W550" s="131" t="e">
        <f t="array" ref="W550">INDEX($B$20:$B$49,MATCH(0,COUNTIF($U$19:U549,$C$20:$C$700),0))</f>
        <v>#N/A</v>
      </c>
      <c r="X550" s="131">
        <f t="shared" ref="X550:X581" si="41">SUMIFS($B$20:$B$700,$C$20:$C$700,U550)</f>
        <v>0</v>
      </c>
      <c r="Z550" s="131" t="e">
        <f t="array" ref="Z550">INDEX($D$20:$D$700,MATCH(0,COUNTIF(Z$19:$Z549,$D$20:$D$700),0))</f>
        <v>#N/A</v>
      </c>
      <c r="AA550" s="131">
        <f t="shared" ref="AA550:AA581" si="42">COUNTIF($D$20:$D$700,Z550)</f>
        <v>0</v>
      </c>
      <c r="AB550" s="131" t="e">
        <f t="array" ref="AB550">INDEX($B$20:$B$49,MATCH(0,COUNTIF(Z$19:$Z549,$D$20:$D$700),0))</f>
        <v>#N/A</v>
      </c>
      <c r="AC550" s="131">
        <f t="shared" ref="AC550:AC581" si="43">SUMIFS($B$20:$B$700,$D$20:$D$700,Z550)</f>
        <v>0</v>
      </c>
    </row>
    <row r="551" spans="2:29" x14ac:dyDescent="0.2">
      <c r="B551" s="114"/>
      <c r="C551" s="114"/>
      <c r="D551" s="113"/>
      <c r="U551" s="131" t="e">
        <f t="array" ref="U551">INDEX($C$20:$C$700,MATCH(0,COUNTIF($U$19:U550,$C$20:$C$700),0))</f>
        <v>#N/A</v>
      </c>
      <c r="V551" s="131">
        <f t="shared" si="40"/>
        <v>0</v>
      </c>
      <c r="W551" s="131" t="e">
        <f t="array" ref="W551">INDEX($B$20:$B$49,MATCH(0,COUNTIF($U$19:U550,$C$20:$C$700),0))</f>
        <v>#N/A</v>
      </c>
      <c r="X551" s="131">
        <f t="shared" si="41"/>
        <v>0</v>
      </c>
      <c r="Z551" s="131" t="e">
        <f t="array" ref="Z551">INDEX($D$20:$D$700,MATCH(0,COUNTIF(Z$19:$Z550,$D$20:$D$700),0))</f>
        <v>#N/A</v>
      </c>
      <c r="AA551" s="131">
        <f t="shared" si="42"/>
        <v>0</v>
      </c>
      <c r="AB551" s="131" t="e">
        <f t="array" ref="AB551">INDEX($B$20:$B$49,MATCH(0,COUNTIF(Z$19:$Z550,$D$20:$D$700),0))</f>
        <v>#N/A</v>
      </c>
      <c r="AC551" s="131">
        <f t="shared" si="43"/>
        <v>0</v>
      </c>
    </row>
    <row r="552" spans="2:29" x14ac:dyDescent="0.2">
      <c r="B552" s="114"/>
      <c r="C552" s="114"/>
      <c r="D552" s="113"/>
      <c r="U552" s="131" t="e">
        <f t="array" ref="U552">INDEX($C$20:$C$700,MATCH(0,COUNTIF($U$19:U551,$C$20:$C$700),0))</f>
        <v>#N/A</v>
      </c>
      <c r="V552" s="131">
        <f t="shared" si="40"/>
        <v>0</v>
      </c>
      <c r="W552" s="131" t="e">
        <f t="array" ref="W552">INDEX($B$20:$B$49,MATCH(0,COUNTIF($U$19:U551,$C$20:$C$700),0))</f>
        <v>#N/A</v>
      </c>
      <c r="X552" s="131">
        <f t="shared" si="41"/>
        <v>0</v>
      </c>
      <c r="Z552" s="131" t="e">
        <f t="array" ref="Z552">INDEX($D$20:$D$700,MATCH(0,COUNTIF(Z$19:$Z551,$D$20:$D$700),0))</f>
        <v>#N/A</v>
      </c>
      <c r="AA552" s="131">
        <f t="shared" si="42"/>
        <v>0</v>
      </c>
      <c r="AB552" s="131" t="e">
        <f t="array" ref="AB552">INDEX($B$20:$B$49,MATCH(0,COUNTIF(Z$19:$Z551,$D$20:$D$700),0))</f>
        <v>#N/A</v>
      </c>
      <c r="AC552" s="131">
        <f t="shared" si="43"/>
        <v>0</v>
      </c>
    </row>
    <row r="553" spans="2:29" x14ac:dyDescent="0.2">
      <c r="B553" s="114"/>
      <c r="C553" s="114"/>
      <c r="D553" s="113"/>
      <c r="U553" s="131" t="e">
        <f t="array" ref="U553">INDEX($C$20:$C$700,MATCH(0,COUNTIF($U$19:U552,$C$20:$C$700),0))</f>
        <v>#N/A</v>
      </c>
      <c r="V553" s="131">
        <f t="shared" si="40"/>
        <v>0</v>
      </c>
      <c r="W553" s="131" t="e">
        <f t="array" ref="W553">INDEX($B$20:$B$49,MATCH(0,COUNTIF($U$19:U552,$C$20:$C$700),0))</f>
        <v>#N/A</v>
      </c>
      <c r="X553" s="131">
        <f t="shared" si="41"/>
        <v>0</v>
      </c>
      <c r="Z553" s="131" t="e">
        <f t="array" ref="Z553">INDEX($D$20:$D$700,MATCH(0,COUNTIF(Z$19:$Z552,$D$20:$D$700),0))</f>
        <v>#N/A</v>
      </c>
      <c r="AA553" s="131">
        <f t="shared" si="42"/>
        <v>0</v>
      </c>
      <c r="AB553" s="131" t="e">
        <f t="array" ref="AB553">INDEX($B$20:$B$49,MATCH(0,COUNTIF(Z$19:$Z552,$D$20:$D$700),0))</f>
        <v>#N/A</v>
      </c>
      <c r="AC553" s="131">
        <f t="shared" si="43"/>
        <v>0</v>
      </c>
    </row>
    <row r="554" spans="2:29" x14ac:dyDescent="0.2">
      <c r="B554" s="114"/>
      <c r="C554" s="114"/>
      <c r="D554" s="113"/>
      <c r="U554" s="131" t="e">
        <f t="array" ref="U554">INDEX($C$20:$C$700,MATCH(0,COUNTIF($U$19:U553,$C$20:$C$700),0))</f>
        <v>#N/A</v>
      </c>
      <c r="V554" s="131">
        <f t="shared" si="40"/>
        <v>0</v>
      </c>
      <c r="W554" s="131" t="e">
        <f t="array" ref="W554">INDEX($B$20:$B$49,MATCH(0,COUNTIF($U$19:U553,$C$20:$C$700),0))</f>
        <v>#N/A</v>
      </c>
      <c r="X554" s="131">
        <f t="shared" si="41"/>
        <v>0</v>
      </c>
      <c r="Z554" s="131" t="e">
        <f t="array" ref="Z554">INDEX($D$20:$D$700,MATCH(0,COUNTIF(Z$19:$Z553,$D$20:$D$700),0))</f>
        <v>#N/A</v>
      </c>
      <c r="AA554" s="131">
        <f t="shared" si="42"/>
        <v>0</v>
      </c>
      <c r="AB554" s="131" t="e">
        <f t="array" ref="AB554">INDEX($B$20:$B$49,MATCH(0,COUNTIF(Z$19:$Z553,$D$20:$D$700),0))</f>
        <v>#N/A</v>
      </c>
      <c r="AC554" s="131">
        <f t="shared" si="43"/>
        <v>0</v>
      </c>
    </row>
    <row r="555" spans="2:29" x14ac:dyDescent="0.2">
      <c r="B555" s="114"/>
      <c r="C555" s="114"/>
      <c r="D555" s="113"/>
      <c r="U555" s="131" t="e">
        <f t="array" ref="U555">INDEX($C$20:$C$700,MATCH(0,COUNTIF($U$19:U554,$C$20:$C$700),0))</f>
        <v>#N/A</v>
      </c>
      <c r="V555" s="131">
        <f t="shared" si="40"/>
        <v>0</v>
      </c>
      <c r="W555" s="131" t="e">
        <f t="array" ref="W555">INDEX($B$20:$B$49,MATCH(0,COUNTIF($U$19:U554,$C$20:$C$700),0))</f>
        <v>#N/A</v>
      </c>
      <c r="X555" s="131">
        <f t="shared" si="41"/>
        <v>0</v>
      </c>
      <c r="Z555" s="131" t="e">
        <f t="array" ref="Z555">INDEX($D$20:$D$700,MATCH(0,COUNTIF(Z$19:$Z554,$D$20:$D$700),0))</f>
        <v>#N/A</v>
      </c>
      <c r="AA555" s="131">
        <f t="shared" si="42"/>
        <v>0</v>
      </c>
      <c r="AB555" s="131" t="e">
        <f t="array" ref="AB555">INDEX($B$20:$B$49,MATCH(0,COUNTIF(Z$19:$Z554,$D$20:$D$700),0))</f>
        <v>#N/A</v>
      </c>
      <c r="AC555" s="131">
        <f t="shared" si="43"/>
        <v>0</v>
      </c>
    </row>
    <row r="556" spans="2:29" x14ac:dyDescent="0.2">
      <c r="B556" s="114"/>
      <c r="C556" s="114"/>
      <c r="D556" s="113"/>
      <c r="U556" s="131" t="e">
        <f t="array" ref="U556">INDEX($C$20:$C$700,MATCH(0,COUNTIF($U$19:U555,$C$20:$C$700),0))</f>
        <v>#N/A</v>
      </c>
      <c r="V556" s="131">
        <f t="shared" si="40"/>
        <v>0</v>
      </c>
      <c r="W556" s="131" t="e">
        <f t="array" ref="W556">INDEX($B$20:$B$49,MATCH(0,COUNTIF($U$19:U555,$C$20:$C$700),0))</f>
        <v>#N/A</v>
      </c>
      <c r="X556" s="131">
        <f t="shared" si="41"/>
        <v>0</v>
      </c>
      <c r="Z556" s="131" t="e">
        <f t="array" ref="Z556">INDEX($D$20:$D$700,MATCH(0,COUNTIF(Z$19:$Z555,$D$20:$D$700),0))</f>
        <v>#N/A</v>
      </c>
      <c r="AA556" s="131">
        <f t="shared" si="42"/>
        <v>0</v>
      </c>
      <c r="AB556" s="131" t="e">
        <f t="array" ref="AB556">INDEX($B$20:$B$49,MATCH(0,COUNTIF(Z$19:$Z555,$D$20:$D$700),0))</f>
        <v>#N/A</v>
      </c>
      <c r="AC556" s="131">
        <f t="shared" si="43"/>
        <v>0</v>
      </c>
    </row>
    <row r="557" spans="2:29" x14ac:dyDescent="0.2">
      <c r="B557" s="114"/>
      <c r="C557" s="114"/>
      <c r="D557" s="113"/>
      <c r="U557" s="131" t="e">
        <f t="array" ref="U557">INDEX($C$20:$C$700,MATCH(0,COUNTIF($U$19:U556,$C$20:$C$700),0))</f>
        <v>#N/A</v>
      </c>
      <c r="V557" s="131">
        <f t="shared" si="40"/>
        <v>0</v>
      </c>
      <c r="W557" s="131" t="e">
        <f t="array" ref="W557">INDEX($B$20:$B$49,MATCH(0,COUNTIF($U$19:U556,$C$20:$C$700),0))</f>
        <v>#N/A</v>
      </c>
      <c r="X557" s="131">
        <f t="shared" si="41"/>
        <v>0</v>
      </c>
      <c r="Z557" s="131" t="e">
        <f t="array" ref="Z557">INDEX($D$20:$D$700,MATCH(0,COUNTIF(Z$19:$Z556,$D$20:$D$700),0))</f>
        <v>#N/A</v>
      </c>
      <c r="AA557" s="131">
        <f t="shared" si="42"/>
        <v>0</v>
      </c>
      <c r="AB557" s="131" t="e">
        <f t="array" ref="AB557">INDEX($B$20:$B$49,MATCH(0,COUNTIF(Z$19:$Z556,$D$20:$D$700),0))</f>
        <v>#N/A</v>
      </c>
      <c r="AC557" s="131">
        <f t="shared" si="43"/>
        <v>0</v>
      </c>
    </row>
    <row r="558" spans="2:29" x14ac:dyDescent="0.2">
      <c r="B558" s="114"/>
      <c r="C558" s="114"/>
      <c r="D558" s="113"/>
      <c r="U558" s="131" t="e">
        <f t="array" ref="U558">INDEX($C$20:$C$700,MATCH(0,COUNTIF($U$19:U557,$C$20:$C$700),0))</f>
        <v>#N/A</v>
      </c>
      <c r="V558" s="131">
        <f t="shared" si="40"/>
        <v>0</v>
      </c>
      <c r="W558" s="131" t="e">
        <f t="array" ref="W558">INDEX($B$20:$B$49,MATCH(0,COUNTIF($U$19:U557,$C$20:$C$700),0))</f>
        <v>#N/A</v>
      </c>
      <c r="X558" s="131">
        <f t="shared" si="41"/>
        <v>0</v>
      </c>
      <c r="Z558" s="131" t="e">
        <f t="array" ref="Z558">INDEX($D$20:$D$700,MATCH(0,COUNTIF(Z$19:$Z557,$D$20:$D$700),0))</f>
        <v>#N/A</v>
      </c>
      <c r="AA558" s="131">
        <f t="shared" si="42"/>
        <v>0</v>
      </c>
      <c r="AB558" s="131" t="e">
        <f t="array" ref="AB558">INDEX($B$20:$B$49,MATCH(0,COUNTIF(Z$19:$Z557,$D$20:$D$700),0))</f>
        <v>#N/A</v>
      </c>
      <c r="AC558" s="131">
        <f t="shared" si="43"/>
        <v>0</v>
      </c>
    </row>
    <row r="559" spans="2:29" x14ac:dyDescent="0.2">
      <c r="B559" s="114"/>
      <c r="C559" s="114"/>
      <c r="D559" s="113"/>
      <c r="U559" s="131" t="e">
        <f t="array" ref="U559">INDEX($C$20:$C$700,MATCH(0,COUNTIF($U$19:U558,$C$20:$C$700),0))</f>
        <v>#N/A</v>
      </c>
      <c r="V559" s="131">
        <f t="shared" si="40"/>
        <v>0</v>
      </c>
      <c r="W559" s="131" t="e">
        <f t="array" ref="W559">INDEX($B$20:$B$49,MATCH(0,COUNTIF($U$19:U558,$C$20:$C$700),0))</f>
        <v>#N/A</v>
      </c>
      <c r="X559" s="131">
        <f t="shared" si="41"/>
        <v>0</v>
      </c>
      <c r="Z559" s="131" t="e">
        <f t="array" ref="Z559">INDEX($D$20:$D$700,MATCH(0,COUNTIF(Z$19:$Z558,$D$20:$D$700),0))</f>
        <v>#N/A</v>
      </c>
      <c r="AA559" s="131">
        <f t="shared" si="42"/>
        <v>0</v>
      </c>
      <c r="AB559" s="131" t="e">
        <f t="array" ref="AB559">INDEX($B$20:$B$49,MATCH(0,COUNTIF(Z$19:$Z558,$D$20:$D$700),0))</f>
        <v>#N/A</v>
      </c>
      <c r="AC559" s="131">
        <f t="shared" si="43"/>
        <v>0</v>
      </c>
    </row>
    <row r="560" spans="2:29" x14ac:dyDescent="0.2">
      <c r="B560" s="114"/>
      <c r="C560" s="114"/>
      <c r="D560" s="113"/>
      <c r="U560" s="131" t="e">
        <f t="array" ref="U560">INDEX($C$20:$C$700,MATCH(0,COUNTIF($U$19:U559,$C$20:$C$700),0))</f>
        <v>#N/A</v>
      </c>
      <c r="V560" s="131">
        <f t="shared" si="40"/>
        <v>0</v>
      </c>
      <c r="W560" s="131" t="e">
        <f t="array" ref="W560">INDEX($B$20:$B$49,MATCH(0,COUNTIF($U$19:U559,$C$20:$C$700),0))</f>
        <v>#N/A</v>
      </c>
      <c r="X560" s="131">
        <f t="shared" si="41"/>
        <v>0</v>
      </c>
      <c r="Z560" s="131" t="e">
        <f t="array" ref="Z560">INDEX($D$20:$D$700,MATCH(0,COUNTIF(Z$19:$Z559,$D$20:$D$700),0))</f>
        <v>#N/A</v>
      </c>
      <c r="AA560" s="131">
        <f t="shared" si="42"/>
        <v>0</v>
      </c>
      <c r="AB560" s="131" t="e">
        <f t="array" ref="AB560">INDEX($B$20:$B$49,MATCH(0,COUNTIF(Z$19:$Z559,$D$20:$D$700),0))</f>
        <v>#N/A</v>
      </c>
      <c r="AC560" s="131">
        <f t="shared" si="43"/>
        <v>0</v>
      </c>
    </row>
    <row r="561" spans="2:29" x14ac:dyDescent="0.2">
      <c r="B561" s="114"/>
      <c r="C561" s="114"/>
      <c r="D561" s="113"/>
      <c r="U561" s="131" t="e">
        <f t="array" ref="U561">INDEX($C$20:$C$700,MATCH(0,COUNTIF($U$19:U560,$C$20:$C$700),0))</f>
        <v>#N/A</v>
      </c>
      <c r="V561" s="131">
        <f t="shared" si="40"/>
        <v>0</v>
      </c>
      <c r="W561" s="131" t="e">
        <f t="array" ref="W561">INDEX($B$20:$B$49,MATCH(0,COUNTIF($U$19:U560,$C$20:$C$700),0))</f>
        <v>#N/A</v>
      </c>
      <c r="X561" s="131">
        <f t="shared" si="41"/>
        <v>0</v>
      </c>
      <c r="Z561" s="131" t="e">
        <f t="array" ref="Z561">INDEX($D$20:$D$700,MATCH(0,COUNTIF(Z$19:$Z560,$D$20:$D$700),0))</f>
        <v>#N/A</v>
      </c>
      <c r="AA561" s="131">
        <f t="shared" si="42"/>
        <v>0</v>
      </c>
      <c r="AB561" s="131" t="e">
        <f t="array" ref="AB561">INDEX($B$20:$B$49,MATCH(0,COUNTIF(Z$19:$Z560,$D$20:$D$700),0))</f>
        <v>#N/A</v>
      </c>
      <c r="AC561" s="131">
        <f t="shared" si="43"/>
        <v>0</v>
      </c>
    </row>
    <row r="562" spans="2:29" x14ac:dyDescent="0.2">
      <c r="B562" s="114"/>
      <c r="C562" s="114"/>
      <c r="D562" s="113"/>
      <c r="U562" s="131" t="e">
        <f t="array" ref="U562">INDEX($C$20:$C$700,MATCH(0,COUNTIF($U$19:U561,$C$20:$C$700),0))</f>
        <v>#N/A</v>
      </c>
      <c r="V562" s="131">
        <f t="shared" si="40"/>
        <v>0</v>
      </c>
      <c r="W562" s="131" t="e">
        <f t="array" ref="W562">INDEX($B$20:$B$49,MATCH(0,COUNTIF($U$19:U561,$C$20:$C$700),0))</f>
        <v>#N/A</v>
      </c>
      <c r="X562" s="131">
        <f t="shared" si="41"/>
        <v>0</v>
      </c>
      <c r="Z562" s="131" t="e">
        <f t="array" ref="Z562">INDEX($D$20:$D$700,MATCH(0,COUNTIF(Z$19:$Z561,$D$20:$D$700),0))</f>
        <v>#N/A</v>
      </c>
      <c r="AA562" s="131">
        <f t="shared" si="42"/>
        <v>0</v>
      </c>
      <c r="AB562" s="131" t="e">
        <f t="array" ref="AB562">INDEX($B$20:$B$49,MATCH(0,COUNTIF(Z$19:$Z561,$D$20:$D$700),0))</f>
        <v>#N/A</v>
      </c>
      <c r="AC562" s="131">
        <f t="shared" si="43"/>
        <v>0</v>
      </c>
    </row>
    <row r="563" spans="2:29" x14ac:dyDescent="0.2">
      <c r="B563" s="114"/>
      <c r="C563" s="114"/>
      <c r="D563" s="113"/>
      <c r="U563" s="131" t="e">
        <f t="array" ref="U563">INDEX($C$20:$C$700,MATCH(0,COUNTIF($U$19:U562,$C$20:$C$700),0))</f>
        <v>#N/A</v>
      </c>
      <c r="V563" s="131">
        <f t="shared" si="40"/>
        <v>0</v>
      </c>
      <c r="W563" s="131" t="e">
        <f t="array" ref="W563">INDEX($B$20:$B$49,MATCH(0,COUNTIF($U$19:U562,$C$20:$C$700),0))</f>
        <v>#N/A</v>
      </c>
      <c r="X563" s="131">
        <f t="shared" si="41"/>
        <v>0</v>
      </c>
      <c r="Z563" s="131" t="e">
        <f t="array" ref="Z563">INDEX($D$20:$D$700,MATCH(0,COUNTIF(Z$19:$Z562,$D$20:$D$700),0))</f>
        <v>#N/A</v>
      </c>
      <c r="AA563" s="131">
        <f t="shared" si="42"/>
        <v>0</v>
      </c>
      <c r="AB563" s="131" t="e">
        <f t="array" ref="AB563">INDEX($B$20:$B$49,MATCH(0,COUNTIF(Z$19:$Z562,$D$20:$D$700),0))</f>
        <v>#N/A</v>
      </c>
      <c r="AC563" s="131">
        <f t="shared" si="43"/>
        <v>0</v>
      </c>
    </row>
    <row r="564" spans="2:29" x14ac:dyDescent="0.2">
      <c r="B564" s="114"/>
      <c r="C564" s="114"/>
      <c r="D564" s="113"/>
      <c r="U564" s="131" t="e">
        <f t="array" ref="U564">INDEX($C$20:$C$700,MATCH(0,COUNTIF($U$19:U563,$C$20:$C$700),0))</f>
        <v>#N/A</v>
      </c>
      <c r="V564" s="131">
        <f t="shared" si="40"/>
        <v>0</v>
      </c>
      <c r="W564" s="131" t="e">
        <f t="array" ref="W564">INDEX($B$20:$B$49,MATCH(0,COUNTIF($U$19:U563,$C$20:$C$700),0))</f>
        <v>#N/A</v>
      </c>
      <c r="X564" s="131">
        <f t="shared" si="41"/>
        <v>0</v>
      </c>
      <c r="Z564" s="131" t="e">
        <f t="array" ref="Z564">INDEX($D$20:$D$700,MATCH(0,COUNTIF(Z$19:$Z563,$D$20:$D$700),0))</f>
        <v>#N/A</v>
      </c>
      <c r="AA564" s="131">
        <f t="shared" si="42"/>
        <v>0</v>
      </c>
      <c r="AB564" s="131" t="e">
        <f t="array" ref="AB564">INDEX($B$20:$B$49,MATCH(0,COUNTIF(Z$19:$Z563,$D$20:$D$700),0))</f>
        <v>#N/A</v>
      </c>
      <c r="AC564" s="131">
        <f t="shared" si="43"/>
        <v>0</v>
      </c>
    </row>
    <row r="565" spans="2:29" x14ac:dyDescent="0.2">
      <c r="B565" s="114"/>
      <c r="C565" s="114"/>
      <c r="D565" s="113"/>
      <c r="U565" s="131" t="e">
        <f t="array" ref="U565">INDEX($C$20:$C$700,MATCH(0,COUNTIF($U$19:U564,$C$20:$C$700),0))</f>
        <v>#N/A</v>
      </c>
      <c r="V565" s="131">
        <f t="shared" si="40"/>
        <v>0</v>
      </c>
      <c r="W565" s="131" t="e">
        <f t="array" ref="W565">INDEX($B$20:$B$49,MATCH(0,COUNTIF($U$19:U564,$C$20:$C$700),0))</f>
        <v>#N/A</v>
      </c>
      <c r="X565" s="131">
        <f t="shared" si="41"/>
        <v>0</v>
      </c>
      <c r="Z565" s="131" t="e">
        <f t="array" ref="Z565">INDEX($D$20:$D$700,MATCH(0,COUNTIF(Z$19:$Z564,$D$20:$D$700),0))</f>
        <v>#N/A</v>
      </c>
      <c r="AA565" s="131">
        <f t="shared" si="42"/>
        <v>0</v>
      </c>
      <c r="AB565" s="131" t="e">
        <f t="array" ref="AB565">INDEX($B$20:$B$49,MATCH(0,COUNTIF(Z$19:$Z564,$D$20:$D$700),0))</f>
        <v>#N/A</v>
      </c>
      <c r="AC565" s="131">
        <f t="shared" si="43"/>
        <v>0</v>
      </c>
    </row>
    <row r="566" spans="2:29" x14ac:dyDescent="0.2">
      <c r="B566" s="114"/>
      <c r="C566" s="114"/>
      <c r="D566" s="113"/>
      <c r="U566" s="131" t="e">
        <f t="array" ref="U566">INDEX($C$20:$C$700,MATCH(0,COUNTIF($U$19:U565,$C$20:$C$700),0))</f>
        <v>#N/A</v>
      </c>
      <c r="V566" s="131">
        <f t="shared" si="40"/>
        <v>0</v>
      </c>
      <c r="W566" s="131" t="e">
        <f t="array" ref="W566">INDEX($B$20:$B$49,MATCH(0,COUNTIF($U$19:U565,$C$20:$C$700),0))</f>
        <v>#N/A</v>
      </c>
      <c r="X566" s="131">
        <f t="shared" si="41"/>
        <v>0</v>
      </c>
      <c r="Z566" s="131" t="e">
        <f t="array" ref="Z566">INDEX($D$20:$D$700,MATCH(0,COUNTIF(Z$19:$Z565,$D$20:$D$700),0))</f>
        <v>#N/A</v>
      </c>
      <c r="AA566" s="131">
        <f t="shared" si="42"/>
        <v>0</v>
      </c>
      <c r="AB566" s="131" t="e">
        <f t="array" ref="AB566">INDEX($B$20:$B$49,MATCH(0,COUNTIF(Z$19:$Z565,$D$20:$D$700),0))</f>
        <v>#N/A</v>
      </c>
      <c r="AC566" s="131">
        <f t="shared" si="43"/>
        <v>0</v>
      </c>
    </row>
    <row r="567" spans="2:29" x14ac:dyDescent="0.2">
      <c r="B567" s="114"/>
      <c r="C567" s="114"/>
      <c r="D567" s="113"/>
      <c r="U567" s="131" t="e">
        <f t="array" ref="U567">INDEX($C$20:$C$700,MATCH(0,COUNTIF($U$19:U566,$C$20:$C$700),0))</f>
        <v>#N/A</v>
      </c>
      <c r="V567" s="131">
        <f t="shared" si="40"/>
        <v>0</v>
      </c>
      <c r="W567" s="131" t="e">
        <f t="array" ref="W567">INDEX($B$20:$B$49,MATCH(0,COUNTIF($U$19:U566,$C$20:$C$700),0))</f>
        <v>#N/A</v>
      </c>
      <c r="X567" s="131">
        <f t="shared" si="41"/>
        <v>0</v>
      </c>
      <c r="Z567" s="131" t="e">
        <f t="array" ref="Z567">INDEX($D$20:$D$700,MATCH(0,COUNTIF(Z$19:$Z566,$D$20:$D$700),0))</f>
        <v>#N/A</v>
      </c>
      <c r="AA567" s="131">
        <f t="shared" si="42"/>
        <v>0</v>
      </c>
      <c r="AB567" s="131" t="e">
        <f t="array" ref="AB567">INDEX($B$20:$B$49,MATCH(0,COUNTIF(Z$19:$Z566,$D$20:$D$700),0))</f>
        <v>#N/A</v>
      </c>
      <c r="AC567" s="131">
        <f t="shared" si="43"/>
        <v>0</v>
      </c>
    </row>
    <row r="568" spans="2:29" x14ac:dyDescent="0.2">
      <c r="B568" s="114"/>
      <c r="C568" s="114"/>
      <c r="D568" s="113"/>
      <c r="U568" s="131" t="e">
        <f t="array" ref="U568">INDEX($C$20:$C$700,MATCH(0,COUNTIF($U$19:U567,$C$20:$C$700),0))</f>
        <v>#N/A</v>
      </c>
      <c r="V568" s="131">
        <f t="shared" si="40"/>
        <v>0</v>
      </c>
      <c r="W568" s="131" t="e">
        <f t="array" ref="W568">INDEX($B$20:$B$49,MATCH(0,COUNTIF($U$19:U567,$C$20:$C$700),0))</f>
        <v>#N/A</v>
      </c>
      <c r="X568" s="131">
        <f t="shared" si="41"/>
        <v>0</v>
      </c>
      <c r="Z568" s="131" t="e">
        <f t="array" ref="Z568">INDEX($D$20:$D$700,MATCH(0,COUNTIF(Z$19:$Z567,$D$20:$D$700),0))</f>
        <v>#N/A</v>
      </c>
      <c r="AA568" s="131">
        <f t="shared" si="42"/>
        <v>0</v>
      </c>
      <c r="AB568" s="131" t="e">
        <f t="array" ref="AB568">INDEX($B$20:$B$49,MATCH(0,COUNTIF(Z$19:$Z567,$D$20:$D$700),0))</f>
        <v>#N/A</v>
      </c>
      <c r="AC568" s="131">
        <f t="shared" si="43"/>
        <v>0</v>
      </c>
    </row>
    <row r="569" spans="2:29" x14ac:dyDescent="0.2">
      <c r="B569" s="114"/>
      <c r="C569" s="114"/>
      <c r="D569" s="113"/>
      <c r="U569" s="131" t="e">
        <f t="array" ref="U569">INDEX($C$20:$C$700,MATCH(0,COUNTIF($U$19:U568,$C$20:$C$700),0))</f>
        <v>#N/A</v>
      </c>
      <c r="V569" s="131">
        <f t="shared" si="40"/>
        <v>0</v>
      </c>
      <c r="W569" s="131" t="e">
        <f t="array" ref="W569">INDEX($B$20:$B$49,MATCH(0,COUNTIF($U$19:U568,$C$20:$C$700),0))</f>
        <v>#N/A</v>
      </c>
      <c r="X569" s="131">
        <f t="shared" si="41"/>
        <v>0</v>
      </c>
      <c r="Z569" s="131" t="e">
        <f t="array" ref="Z569">INDEX($D$20:$D$700,MATCH(0,COUNTIF(Z$19:$Z568,$D$20:$D$700),0))</f>
        <v>#N/A</v>
      </c>
      <c r="AA569" s="131">
        <f t="shared" si="42"/>
        <v>0</v>
      </c>
      <c r="AB569" s="131" t="e">
        <f t="array" ref="AB569">INDEX($B$20:$B$49,MATCH(0,COUNTIF(Z$19:$Z568,$D$20:$D$700),0))</f>
        <v>#N/A</v>
      </c>
      <c r="AC569" s="131">
        <f t="shared" si="43"/>
        <v>0</v>
      </c>
    </row>
    <row r="570" spans="2:29" x14ac:dyDescent="0.2">
      <c r="B570" s="114"/>
      <c r="C570" s="114"/>
      <c r="D570" s="113"/>
      <c r="U570" s="131" t="e">
        <f t="array" ref="U570">INDEX($C$20:$C$700,MATCH(0,COUNTIF($U$19:U569,$C$20:$C$700),0))</f>
        <v>#N/A</v>
      </c>
      <c r="V570" s="131">
        <f t="shared" si="40"/>
        <v>0</v>
      </c>
      <c r="W570" s="131" t="e">
        <f t="array" ref="W570">INDEX($B$20:$B$49,MATCH(0,COUNTIF($U$19:U569,$C$20:$C$700),0))</f>
        <v>#N/A</v>
      </c>
      <c r="X570" s="131">
        <f t="shared" si="41"/>
        <v>0</v>
      </c>
      <c r="Z570" s="131" t="e">
        <f t="array" ref="Z570">INDEX($D$20:$D$700,MATCH(0,COUNTIF(Z$19:$Z569,$D$20:$D$700),0))</f>
        <v>#N/A</v>
      </c>
      <c r="AA570" s="131">
        <f t="shared" si="42"/>
        <v>0</v>
      </c>
      <c r="AB570" s="131" t="e">
        <f t="array" ref="AB570">INDEX($B$20:$B$49,MATCH(0,COUNTIF(Z$19:$Z569,$D$20:$D$700),0))</f>
        <v>#N/A</v>
      </c>
      <c r="AC570" s="131">
        <f t="shared" si="43"/>
        <v>0</v>
      </c>
    </row>
    <row r="571" spans="2:29" x14ac:dyDescent="0.2">
      <c r="B571" s="114"/>
      <c r="C571" s="114"/>
      <c r="D571" s="113"/>
      <c r="U571" s="131" t="e">
        <f t="array" ref="U571">INDEX($C$20:$C$700,MATCH(0,COUNTIF($U$19:U570,$C$20:$C$700),0))</f>
        <v>#N/A</v>
      </c>
      <c r="V571" s="131">
        <f t="shared" si="40"/>
        <v>0</v>
      </c>
      <c r="W571" s="131" t="e">
        <f t="array" ref="W571">INDEX($B$20:$B$49,MATCH(0,COUNTIF($U$19:U570,$C$20:$C$700),0))</f>
        <v>#N/A</v>
      </c>
      <c r="X571" s="131">
        <f t="shared" si="41"/>
        <v>0</v>
      </c>
      <c r="Z571" s="131" t="e">
        <f t="array" ref="Z571">INDEX($D$20:$D$700,MATCH(0,COUNTIF(Z$19:$Z570,$D$20:$D$700),0))</f>
        <v>#N/A</v>
      </c>
      <c r="AA571" s="131">
        <f t="shared" si="42"/>
        <v>0</v>
      </c>
      <c r="AB571" s="131" t="e">
        <f t="array" ref="AB571">INDEX($B$20:$B$49,MATCH(0,COUNTIF(Z$19:$Z570,$D$20:$D$700),0))</f>
        <v>#N/A</v>
      </c>
      <c r="AC571" s="131">
        <f t="shared" si="43"/>
        <v>0</v>
      </c>
    </row>
    <row r="572" spans="2:29" x14ac:dyDescent="0.2">
      <c r="B572" s="114"/>
      <c r="C572" s="114"/>
      <c r="D572" s="113"/>
      <c r="U572" s="131" t="e">
        <f t="array" ref="U572">INDEX($C$20:$C$700,MATCH(0,COUNTIF($U$19:U571,$C$20:$C$700),0))</f>
        <v>#N/A</v>
      </c>
      <c r="V572" s="131">
        <f t="shared" si="40"/>
        <v>0</v>
      </c>
      <c r="W572" s="131" t="e">
        <f t="array" ref="W572">INDEX($B$20:$B$49,MATCH(0,COUNTIF($U$19:U571,$C$20:$C$700),0))</f>
        <v>#N/A</v>
      </c>
      <c r="X572" s="131">
        <f t="shared" si="41"/>
        <v>0</v>
      </c>
      <c r="Z572" s="131" t="e">
        <f t="array" ref="Z572">INDEX($D$20:$D$700,MATCH(0,COUNTIF(Z$19:$Z571,$D$20:$D$700),0))</f>
        <v>#N/A</v>
      </c>
      <c r="AA572" s="131">
        <f t="shared" si="42"/>
        <v>0</v>
      </c>
      <c r="AB572" s="131" t="e">
        <f t="array" ref="AB572">INDEX($B$20:$B$49,MATCH(0,COUNTIF(Z$19:$Z571,$D$20:$D$700),0))</f>
        <v>#N/A</v>
      </c>
      <c r="AC572" s="131">
        <f t="shared" si="43"/>
        <v>0</v>
      </c>
    </row>
    <row r="573" spans="2:29" x14ac:dyDescent="0.2">
      <c r="B573" s="114"/>
      <c r="C573" s="114"/>
      <c r="D573" s="113"/>
      <c r="U573" s="131" t="e">
        <f t="array" ref="U573">INDEX($C$20:$C$700,MATCH(0,COUNTIF($U$19:U572,$C$20:$C$700),0))</f>
        <v>#N/A</v>
      </c>
      <c r="V573" s="131">
        <f t="shared" si="40"/>
        <v>0</v>
      </c>
      <c r="W573" s="131" t="e">
        <f t="array" ref="W573">INDEX($B$20:$B$49,MATCH(0,COUNTIF($U$19:U572,$C$20:$C$700),0))</f>
        <v>#N/A</v>
      </c>
      <c r="X573" s="131">
        <f t="shared" si="41"/>
        <v>0</v>
      </c>
      <c r="Z573" s="131" t="e">
        <f t="array" ref="Z573">INDEX($D$20:$D$700,MATCH(0,COUNTIF(Z$19:$Z572,$D$20:$D$700),0))</f>
        <v>#N/A</v>
      </c>
      <c r="AA573" s="131">
        <f t="shared" si="42"/>
        <v>0</v>
      </c>
      <c r="AB573" s="131" t="e">
        <f t="array" ref="AB573">INDEX($B$20:$B$49,MATCH(0,COUNTIF(Z$19:$Z572,$D$20:$D$700),0))</f>
        <v>#N/A</v>
      </c>
      <c r="AC573" s="131">
        <f t="shared" si="43"/>
        <v>0</v>
      </c>
    </row>
    <row r="574" spans="2:29" x14ac:dyDescent="0.2">
      <c r="B574" s="114"/>
      <c r="C574" s="114"/>
      <c r="D574" s="113"/>
      <c r="U574" s="131" t="e">
        <f t="array" ref="U574">INDEX($C$20:$C$700,MATCH(0,COUNTIF($U$19:U573,$C$20:$C$700),0))</f>
        <v>#N/A</v>
      </c>
      <c r="V574" s="131">
        <f t="shared" si="40"/>
        <v>0</v>
      </c>
      <c r="W574" s="131" t="e">
        <f t="array" ref="W574">INDEX($B$20:$B$49,MATCH(0,COUNTIF($U$19:U573,$C$20:$C$700),0))</f>
        <v>#N/A</v>
      </c>
      <c r="X574" s="131">
        <f t="shared" si="41"/>
        <v>0</v>
      </c>
      <c r="Z574" s="131" t="e">
        <f t="array" ref="Z574">INDEX($D$20:$D$700,MATCH(0,COUNTIF(Z$19:$Z573,$D$20:$D$700),0))</f>
        <v>#N/A</v>
      </c>
      <c r="AA574" s="131">
        <f t="shared" si="42"/>
        <v>0</v>
      </c>
      <c r="AB574" s="131" t="e">
        <f t="array" ref="AB574">INDEX($B$20:$B$49,MATCH(0,COUNTIF(Z$19:$Z573,$D$20:$D$700),0))</f>
        <v>#N/A</v>
      </c>
      <c r="AC574" s="131">
        <f t="shared" si="43"/>
        <v>0</v>
      </c>
    </row>
    <row r="575" spans="2:29" x14ac:dyDescent="0.2">
      <c r="B575" s="114"/>
      <c r="C575" s="114"/>
      <c r="D575" s="113"/>
      <c r="U575" s="131" t="e">
        <f t="array" ref="U575">INDEX($C$20:$C$700,MATCH(0,COUNTIF($U$19:U574,$C$20:$C$700),0))</f>
        <v>#N/A</v>
      </c>
      <c r="V575" s="131">
        <f t="shared" si="40"/>
        <v>0</v>
      </c>
      <c r="W575" s="131" t="e">
        <f t="array" ref="W575">INDEX($B$20:$B$49,MATCH(0,COUNTIF($U$19:U574,$C$20:$C$700),0))</f>
        <v>#N/A</v>
      </c>
      <c r="X575" s="131">
        <f t="shared" si="41"/>
        <v>0</v>
      </c>
      <c r="Z575" s="131" t="e">
        <f t="array" ref="Z575">INDEX($D$20:$D$700,MATCH(0,COUNTIF(Z$19:$Z574,$D$20:$D$700),0))</f>
        <v>#N/A</v>
      </c>
      <c r="AA575" s="131">
        <f t="shared" si="42"/>
        <v>0</v>
      </c>
      <c r="AB575" s="131" t="e">
        <f t="array" ref="AB575">INDEX($B$20:$B$49,MATCH(0,COUNTIF(Z$19:$Z574,$D$20:$D$700),0))</f>
        <v>#N/A</v>
      </c>
      <c r="AC575" s="131">
        <f t="shared" si="43"/>
        <v>0</v>
      </c>
    </row>
    <row r="576" spans="2:29" x14ac:dyDescent="0.2">
      <c r="B576" s="114"/>
      <c r="C576" s="114"/>
      <c r="D576" s="113"/>
      <c r="U576" s="131" t="e">
        <f t="array" ref="U576">INDEX($C$20:$C$700,MATCH(0,COUNTIF($U$19:U575,$C$20:$C$700),0))</f>
        <v>#N/A</v>
      </c>
      <c r="V576" s="131">
        <f t="shared" si="40"/>
        <v>0</v>
      </c>
      <c r="W576" s="131" t="e">
        <f t="array" ref="W576">INDEX($B$20:$B$49,MATCH(0,COUNTIF($U$19:U575,$C$20:$C$700),0))</f>
        <v>#N/A</v>
      </c>
      <c r="X576" s="131">
        <f t="shared" si="41"/>
        <v>0</v>
      </c>
      <c r="Z576" s="131" t="e">
        <f t="array" ref="Z576">INDEX($D$20:$D$700,MATCH(0,COUNTIF(Z$19:$Z575,$D$20:$D$700),0))</f>
        <v>#N/A</v>
      </c>
      <c r="AA576" s="131">
        <f t="shared" si="42"/>
        <v>0</v>
      </c>
      <c r="AB576" s="131" t="e">
        <f t="array" ref="AB576">INDEX($B$20:$B$49,MATCH(0,COUNTIF(Z$19:$Z575,$D$20:$D$700),0))</f>
        <v>#N/A</v>
      </c>
      <c r="AC576" s="131">
        <f t="shared" si="43"/>
        <v>0</v>
      </c>
    </row>
    <row r="577" spans="2:29" x14ac:dyDescent="0.2">
      <c r="B577" s="114"/>
      <c r="C577" s="114"/>
      <c r="D577" s="113"/>
      <c r="U577" s="131" t="e">
        <f t="array" ref="U577">INDEX($C$20:$C$700,MATCH(0,COUNTIF($U$19:U576,$C$20:$C$700),0))</f>
        <v>#N/A</v>
      </c>
      <c r="V577" s="131">
        <f t="shared" si="40"/>
        <v>0</v>
      </c>
      <c r="W577" s="131" t="e">
        <f t="array" ref="W577">INDEX($B$20:$B$49,MATCH(0,COUNTIF($U$19:U576,$C$20:$C$700),0))</f>
        <v>#N/A</v>
      </c>
      <c r="X577" s="131">
        <f t="shared" si="41"/>
        <v>0</v>
      </c>
      <c r="Z577" s="131" t="e">
        <f t="array" ref="Z577">INDEX($D$20:$D$700,MATCH(0,COUNTIF(Z$19:$Z576,$D$20:$D$700),0))</f>
        <v>#N/A</v>
      </c>
      <c r="AA577" s="131">
        <f t="shared" si="42"/>
        <v>0</v>
      </c>
      <c r="AB577" s="131" t="e">
        <f t="array" ref="AB577">INDEX($B$20:$B$49,MATCH(0,COUNTIF(Z$19:$Z576,$D$20:$D$700),0))</f>
        <v>#N/A</v>
      </c>
      <c r="AC577" s="131">
        <f t="shared" si="43"/>
        <v>0</v>
      </c>
    </row>
    <row r="578" spans="2:29" x14ac:dyDescent="0.2">
      <c r="B578" s="114"/>
      <c r="C578" s="114"/>
      <c r="D578" s="113"/>
      <c r="U578" s="131" t="e">
        <f t="array" ref="U578">INDEX($C$20:$C$700,MATCH(0,COUNTIF($U$19:U577,$C$20:$C$700),0))</f>
        <v>#N/A</v>
      </c>
      <c r="V578" s="131">
        <f t="shared" si="40"/>
        <v>0</v>
      </c>
      <c r="W578" s="131" t="e">
        <f t="array" ref="W578">INDEX($B$20:$B$49,MATCH(0,COUNTIF($U$19:U577,$C$20:$C$700),0))</f>
        <v>#N/A</v>
      </c>
      <c r="X578" s="131">
        <f t="shared" si="41"/>
        <v>0</v>
      </c>
      <c r="Z578" s="131" t="e">
        <f t="array" ref="Z578">INDEX($D$20:$D$700,MATCH(0,COUNTIF(Z$19:$Z577,$D$20:$D$700),0))</f>
        <v>#N/A</v>
      </c>
      <c r="AA578" s="131">
        <f t="shared" si="42"/>
        <v>0</v>
      </c>
      <c r="AB578" s="131" t="e">
        <f t="array" ref="AB578">INDEX($B$20:$B$49,MATCH(0,COUNTIF(Z$19:$Z577,$D$20:$D$700),0))</f>
        <v>#N/A</v>
      </c>
      <c r="AC578" s="131">
        <f t="shared" si="43"/>
        <v>0</v>
      </c>
    </row>
    <row r="579" spans="2:29" x14ac:dyDescent="0.2">
      <c r="B579" s="114"/>
      <c r="C579" s="114"/>
      <c r="D579" s="113"/>
      <c r="U579" s="131" t="e">
        <f t="array" ref="U579">INDEX($C$20:$C$700,MATCH(0,COUNTIF($U$19:U578,$C$20:$C$700),0))</f>
        <v>#N/A</v>
      </c>
      <c r="V579" s="131">
        <f t="shared" si="40"/>
        <v>0</v>
      </c>
      <c r="W579" s="131" t="e">
        <f t="array" ref="W579">INDEX($B$20:$B$49,MATCH(0,COUNTIF($U$19:U578,$C$20:$C$700),0))</f>
        <v>#N/A</v>
      </c>
      <c r="X579" s="131">
        <f t="shared" si="41"/>
        <v>0</v>
      </c>
      <c r="Z579" s="131" t="e">
        <f t="array" ref="Z579">INDEX($D$20:$D$700,MATCH(0,COUNTIF(Z$19:$Z578,$D$20:$D$700),0))</f>
        <v>#N/A</v>
      </c>
      <c r="AA579" s="131">
        <f t="shared" si="42"/>
        <v>0</v>
      </c>
      <c r="AB579" s="131" t="e">
        <f t="array" ref="AB579">INDEX($B$20:$B$49,MATCH(0,COUNTIF(Z$19:$Z578,$D$20:$D$700),0))</f>
        <v>#N/A</v>
      </c>
      <c r="AC579" s="131">
        <f t="shared" si="43"/>
        <v>0</v>
      </c>
    </row>
    <row r="580" spans="2:29" x14ac:dyDescent="0.2">
      <c r="B580" s="114"/>
      <c r="C580" s="114"/>
      <c r="D580" s="113"/>
      <c r="U580" s="131" t="e">
        <f t="array" ref="U580">INDEX($C$20:$C$700,MATCH(0,COUNTIF($U$19:U579,$C$20:$C$700),0))</f>
        <v>#N/A</v>
      </c>
      <c r="V580" s="131">
        <f t="shared" si="40"/>
        <v>0</v>
      </c>
      <c r="W580" s="131" t="e">
        <f t="array" ref="W580">INDEX($B$20:$B$49,MATCH(0,COUNTIF($U$19:U579,$C$20:$C$700),0))</f>
        <v>#N/A</v>
      </c>
      <c r="X580" s="131">
        <f t="shared" si="41"/>
        <v>0</v>
      </c>
      <c r="Z580" s="131" t="e">
        <f t="array" ref="Z580">INDEX($D$20:$D$700,MATCH(0,COUNTIF(Z$19:$Z579,$D$20:$D$700),0))</f>
        <v>#N/A</v>
      </c>
      <c r="AA580" s="131">
        <f t="shared" si="42"/>
        <v>0</v>
      </c>
      <c r="AB580" s="131" t="e">
        <f t="array" ref="AB580">INDEX($B$20:$B$49,MATCH(0,COUNTIF(Z$19:$Z579,$D$20:$D$700),0))</f>
        <v>#N/A</v>
      </c>
      <c r="AC580" s="131">
        <f t="shared" si="43"/>
        <v>0</v>
      </c>
    </row>
    <row r="581" spans="2:29" x14ac:dyDescent="0.2">
      <c r="B581" s="114"/>
      <c r="C581" s="114"/>
      <c r="D581" s="113"/>
      <c r="U581" s="131" t="e">
        <f t="array" ref="U581">INDEX($C$20:$C$700,MATCH(0,COUNTIF($U$19:U580,$C$20:$C$700),0))</f>
        <v>#N/A</v>
      </c>
      <c r="V581" s="131">
        <f t="shared" si="40"/>
        <v>0</v>
      </c>
      <c r="W581" s="131" t="e">
        <f t="array" ref="W581">INDEX($B$20:$B$49,MATCH(0,COUNTIF($U$19:U580,$C$20:$C$700),0))</f>
        <v>#N/A</v>
      </c>
      <c r="X581" s="131">
        <f t="shared" si="41"/>
        <v>0</v>
      </c>
      <c r="Z581" s="131" t="e">
        <f t="array" ref="Z581">INDEX($D$20:$D$700,MATCH(0,COUNTIF(Z$19:$Z580,$D$20:$D$700),0))</f>
        <v>#N/A</v>
      </c>
      <c r="AA581" s="131">
        <f t="shared" si="42"/>
        <v>0</v>
      </c>
      <c r="AB581" s="131" t="e">
        <f t="array" ref="AB581">INDEX($B$20:$B$49,MATCH(0,COUNTIF(Z$19:$Z580,$D$20:$D$700),0))</f>
        <v>#N/A</v>
      </c>
      <c r="AC581" s="131">
        <f t="shared" si="43"/>
        <v>0</v>
      </c>
    </row>
    <row r="582" spans="2:29" x14ac:dyDescent="0.2">
      <c r="B582" s="114"/>
      <c r="C582" s="114"/>
      <c r="D582" s="113"/>
      <c r="U582" s="131" t="e">
        <f t="array" ref="U582">INDEX($C$20:$C$700,MATCH(0,COUNTIF($U$19:U581,$C$20:$C$700),0))</f>
        <v>#N/A</v>
      </c>
      <c r="V582" s="131">
        <f t="shared" ref="V582:V613" si="44">COUNTIF($C$20:$C$700,U582)</f>
        <v>0</v>
      </c>
      <c r="W582" s="131" t="e">
        <f t="array" ref="W582">INDEX($B$20:$B$49,MATCH(0,COUNTIF($U$19:U581,$C$20:$C$700),0))</f>
        <v>#N/A</v>
      </c>
      <c r="X582" s="131">
        <f t="shared" ref="X582:X613" si="45">SUMIFS($B$20:$B$700,$C$20:$C$700,U582)</f>
        <v>0</v>
      </c>
      <c r="Z582" s="131" t="e">
        <f t="array" ref="Z582">INDEX($D$20:$D$700,MATCH(0,COUNTIF(Z$19:$Z581,$D$20:$D$700),0))</f>
        <v>#N/A</v>
      </c>
      <c r="AA582" s="131">
        <f t="shared" ref="AA582:AA613" si="46">COUNTIF($D$20:$D$700,Z582)</f>
        <v>0</v>
      </c>
      <c r="AB582" s="131" t="e">
        <f t="array" ref="AB582">INDEX($B$20:$B$49,MATCH(0,COUNTIF(Z$19:$Z581,$D$20:$D$700),0))</f>
        <v>#N/A</v>
      </c>
      <c r="AC582" s="131">
        <f t="shared" ref="AC582:AC613" si="47">SUMIFS($B$20:$B$700,$D$20:$D$700,Z582)</f>
        <v>0</v>
      </c>
    </row>
    <row r="583" spans="2:29" x14ac:dyDescent="0.2">
      <c r="B583" s="114"/>
      <c r="C583" s="114"/>
      <c r="D583" s="113"/>
      <c r="U583" s="131" t="e">
        <f t="array" ref="U583">INDEX($C$20:$C$700,MATCH(0,COUNTIF($U$19:U582,$C$20:$C$700),0))</f>
        <v>#N/A</v>
      </c>
      <c r="V583" s="131">
        <f t="shared" si="44"/>
        <v>0</v>
      </c>
      <c r="W583" s="131" t="e">
        <f t="array" ref="W583">INDEX($B$20:$B$49,MATCH(0,COUNTIF($U$19:U582,$C$20:$C$700),0))</f>
        <v>#N/A</v>
      </c>
      <c r="X583" s="131">
        <f t="shared" si="45"/>
        <v>0</v>
      </c>
      <c r="Z583" s="131" t="e">
        <f t="array" ref="Z583">INDEX($D$20:$D$700,MATCH(0,COUNTIF(Z$19:$Z582,$D$20:$D$700),0))</f>
        <v>#N/A</v>
      </c>
      <c r="AA583" s="131">
        <f t="shared" si="46"/>
        <v>0</v>
      </c>
      <c r="AB583" s="131" t="e">
        <f t="array" ref="AB583">INDEX($B$20:$B$49,MATCH(0,COUNTIF(Z$19:$Z582,$D$20:$D$700),0))</f>
        <v>#N/A</v>
      </c>
      <c r="AC583" s="131">
        <f t="shared" si="47"/>
        <v>0</v>
      </c>
    </row>
    <row r="584" spans="2:29" x14ac:dyDescent="0.2">
      <c r="B584" s="114"/>
      <c r="C584" s="114"/>
      <c r="D584" s="113"/>
      <c r="U584" s="131" t="e">
        <f t="array" ref="U584">INDEX($C$20:$C$700,MATCH(0,COUNTIF($U$19:U583,$C$20:$C$700),0))</f>
        <v>#N/A</v>
      </c>
      <c r="V584" s="131">
        <f t="shared" si="44"/>
        <v>0</v>
      </c>
      <c r="W584" s="131" t="e">
        <f t="array" ref="W584">INDEX($B$20:$B$49,MATCH(0,COUNTIF($U$19:U583,$C$20:$C$700),0))</f>
        <v>#N/A</v>
      </c>
      <c r="X584" s="131">
        <f t="shared" si="45"/>
        <v>0</v>
      </c>
      <c r="Z584" s="131" t="e">
        <f t="array" ref="Z584">INDEX($D$20:$D$700,MATCH(0,COUNTIF(Z$19:$Z583,$D$20:$D$700),0))</f>
        <v>#N/A</v>
      </c>
      <c r="AA584" s="131">
        <f t="shared" si="46"/>
        <v>0</v>
      </c>
      <c r="AB584" s="131" t="e">
        <f t="array" ref="AB584">INDEX($B$20:$B$49,MATCH(0,COUNTIF(Z$19:$Z583,$D$20:$D$700),0))</f>
        <v>#N/A</v>
      </c>
      <c r="AC584" s="131">
        <f t="shared" si="47"/>
        <v>0</v>
      </c>
    </row>
    <row r="585" spans="2:29" x14ac:dyDescent="0.2">
      <c r="B585" s="114"/>
      <c r="C585" s="114"/>
      <c r="D585" s="113"/>
      <c r="U585" s="131" t="e">
        <f t="array" ref="U585">INDEX($C$20:$C$700,MATCH(0,COUNTIF($U$19:U584,$C$20:$C$700),0))</f>
        <v>#N/A</v>
      </c>
      <c r="V585" s="131">
        <f t="shared" si="44"/>
        <v>0</v>
      </c>
      <c r="W585" s="131" t="e">
        <f t="array" ref="W585">INDEX($B$20:$B$49,MATCH(0,COUNTIF($U$19:U584,$C$20:$C$700),0))</f>
        <v>#N/A</v>
      </c>
      <c r="X585" s="131">
        <f t="shared" si="45"/>
        <v>0</v>
      </c>
      <c r="Z585" s="131" t="e">
        <f t="array" ref="Z585">INDEX($D$20:$D$700,MATCH(0,COUNTIF(Z$19:$Z584,$D$20:$D$700),0))</f>
        <v>#N/A</v>
      </c>
      <c r="AA585" s="131">
        <f t="shared" si="46"/>
        <v>0</v>
      </c>
      <c r="AB585" s="131" t="e">
        <f t="array" ref="AB585">INDEX($B$20:$B$49,MATCH(0,COUNTIF(Z$19:$Z584,$D$20:$D$700),0))</f>
        <v>#N/A</v>
      </c>
      <c r="AC585" s="131">
        <f t="shared" si="47"/>
        <v>0</v>
      </c>
    </row>
    <row r="586" spans="2:29" x14ac:dyDescent="0.2">
      <c r="B586" s="114"/>
      <c r="C586" s="114"/>
      <c r="D586" s="113"/>
      <c r="U586" s="131" t="e">
        <f t="array" ref="U586">INDEX($C$20:$C$700,MATCH(0,COUNTIF($U$19:U585,$C$20:$C$700),0))</f>
        <v>#N/A</v>
      </c>
      <c r="V586" s="131">
        <f t="shared" si="44"/>
        <v>0</v>
      </c>
      <c r="W586" s="131" t="e">
        <f t="array" ref="W586">INDEX($B$20:$B$49,MATCH(0,COUNTIF($U$19:U585,$C$20:$C$700),0))</f>
        <v>#N/A</v>
      </c>
      <c r="X586" s="131">
        <f t="shared" si="45"/>
        <v>0</v>
      </c>
      <c r="Z586" s="131" t="e">
        <f t="array" ref="Z586">INDEX($D$20:$D$700,MATCH(0,COUNTIF(Z$19:$Z585,$D$20:$D$700),0))</f>
        <v>#N/A</v>
      </c>
      <c r="AA586" s="131">
        <f t="shared" si="46"/>
        <v>0</v>
      </c>
      <c r="AB586" s="131" t="e">
        <f t="array" ref="AB586">INDEX($B$20:$B$49,MATCH(0,COUNTIF(Z$19:$Z585,$D$20:$D$700),0))</f>
        <v>#N/A</v>
      </c>
      <c r="AC586" s="131">
        <f t="shared" si="47"/>
        <v>0</v>
      </c>
    </row>
    <row r="587" spans="2:29" x14ac:dyDescent="0.2">
      <c r="B587" s="114"/>
      <c r="C587" s="114"/>
      <c r="D587" s="113"/>
      <c r="U587" s="131" t="e">
        <f t="array" ref="U587">INDEX($C$20:$C$700,MATCH(0,COUNTIF($U$19:U586,$C$20:$C$700),0))</f>
        <v>#N/A</v>
      </c>
      <c r="V587" s="131">
        <f t="shared" si="44"/>
        <v>0</v>
      </c>
      <c r="W587" s="131" t="e">
        <f t="array" ref="W587">INDEX($B$20:$B$49,MATCH(0,COUNTIF($U$19:U586,$C$20:$C$700),0))</f>
        <v>#N/A</v>
      </c>
      <c r="X587" s="131">
        <f t="shared" si="45"/>
        <v>0</v>
      </c>
      <c r="Z587" s="131" t="e">
        <f t="array" ref="Z587">INDEX($D$20:$D$700,MATCH(0,COUNTIF(Z$19:$Z586,$D$20:$D$700),0))</f>
        <v>#N/A</v>
      </c>
      <c r="AA587" s="131">
        <f t="shared" si="46"/>
        <v>0</v>
      </c>
      <c r="AB587" s="131" t="e">
        <f t="array" ref="AB587">INDEX($B$20:$B$49,MATCH(0,COUNTIF(Z$19:$Z586,$D$20:$D$700),0))</f>
        <v>#N/A</v>
      </c>
      <c r="AC587" s="131">
        <f t="shared" si="47"/>
        <v>0</v>
      </c>
    </row>
    <row r="588" spans="2:29" x14ac:dyDescent="0.2">
      <c r="B588" s="114"/>
      <c r="C588" s="114"/>
      <c r="D588" s="113"/>
      <c r="U588" s="131" t="e">
        <f t="array" ref="U588">INDEX($C$20:$C$700,MATCH(0,COUNTIF($U$19:U587,$C$20:$C$700),0))</f>
        <v>#N/A</v>
      </c>
      <c r="V588" s="131">
        <f t="shared" si="44"/>
        <v>0</v>
      </c>
      <c r="W588" s="131" t="e">
        <f t="array" ref="W588">INDEX($B$20:$B$49,MATCH(0,COUNTIF($U$19:U587,$C$20:$C$700),0))</f>
        <v>#N/A</v>
      </c>
      <c r="X588" s="131">
        <f t="shared" si="45"/>
        <v>0</v>
      </c>
      <c r="Z588" s="131" t="e">
        <f t="array" ref="Z588">INDEX($D$20:$D$700,MATCH(0,COUNTIF(Z$19:$Z587,$D$20:$D$700),0))</f>
        <v>#N/A</v>
      </c>
      <c r="AA588" s="131">
        <f t="shared" si="46"/>
        <v>0</v>
      </c>
      <c r="AB588" s="131" t="e">
        <f t="array" ref="AB588">INDEX($B$20:$B$49,MATCH(0,COUNTIF(Z$19:$Z587,$D$20:$D$700),0))</f>
        <v>#N/A</v>
      </c>
      <c r="AC588" s="131">
        <f t="shared" si="47"/>
        <v>0</v>
      </c>
    </row>
    <row r="589" spans="2:29" x14ac:dyDescent="0.2">
      <c r="B589" s="114"/>
      <c r="C589" s="114"/>
      <c r="D589" s="113"/>
      <c r="U589" s="131" t="e">
        <f t="array" ref="U589">INDEX($C$20:$C$700,MATCH(0,COUNTIF($U$19:U588,$C$20:$C$700),0))</f>
        <v>#N/A</v>
      </c>
      <c r="V589" s="131">
        <f t="shared" si="44"/>
        <v>0</v>
      </c>
      <c r="W589" s="131" t="e">
        <f t="array" ref="W589">INDEX($B$20:$B$49,MATCH(0,COUNTIF($U$19:U588,$C$20:$C$700),0))</f>
        <v>#N/A</v>
      </c>
      <c r="X589" s="131">
        <f t="shared" si="45"/>
        <v>0</v>
      </c>
      <c r="Z589" s="131" t="e">
        <f t="array" ref="Z589">INDEX($D$20:$D$700,MATCH(0,COUNTIF(Z$19:$Z588,$D$20:$D$700),0))</f>
        <v>#N/A</v>
      </c>
      <c r="AA589" s="131">
        <f t="shared" si="46"/>
        <v>0</v>
      </c>
      <c r="AB589" s="131" t="e">
        <f t="array" ref="AB589">INDEX($B$20:$B$49,MATCH(0,COUNTIF(Z$19:$Z588,$D$20:$D$700),0))</f>
        <v>#N/A</v>
      </c>
      <c r="AC589" s="131">
        <f t="shared" si="47"/>
        <v>0</v>
      </c>
    </row>
    <row r="590" spans="2:29" x14ac:dyDescent="0.2">
      <c r="B590" s="114"/>
      <c r="C590" s="114"/>
      <c r="D590" s="113"/>
      <c r="U590" s="131" t="e">
        <f t="array" ref="U590">INDEX($C$20:$C$700,MATCH(0,COUNTIF($U$19:U589,$C$20:$C$700),0))</f>
        <v>#N/A</v>
      </c>
      <c r="V590" s="131">
        <f t="shared" si="44"/>
        <v>0</v>
      </c>
      <c r="W590" s="131" t="e">
        <f t="array" ref="W590">INDEX($B$20:$B$49,MATCH(0,COUNTIF($U$19:U589,$C$20:$C$700),0))</f>
        <v>#N/A</v>
      </c>
      <c r="X590" s="131">
        <f t="shared" si="45"/>
        <v>0</v>
      </c>
      <c r="Z590" s="131" t="e">
        <f t="array" ref="Z590">INDEX($D$20:$D$700,MATCH(0,COUNTIF(Z$19:$Z589,$D$20:$D$700),0))</f>
        <v>#N/A</v>
      </c>
      <c r="AA590" s="131">
        <f t="shared" si="46"/>
        <v>0</v>
      </c>
      <c r="AB590" s="131" t="e">
        <f t="array" ref="AB590">INDEX($B$20:$B$49,MATCH(0,COUNTIF(Z$19:$Z589,$D$20:$D$700),0))</f>
        <v>#N/A</v>
      </c>
      <c r="AC590" s="131">
        <f t="shared" si="47"/>
        <v>0</v>
      </c>
    </row>
    <row r="591" spans="2:29" x14ac:dyDescent="0.2">
      <c r="B591" s="114"/>
      <c r="C591" s="114"/>
      <c r="D591" s="113"/>
      <c r="U591" s="131" t="e">
        <f t="array" ref="U591">INDEX($C$20:$C$700,MATCH(0,COUNTIF($U$19:U590,$C$20:$C$700),0))</f>
        <v>#N/A</v>
      </c>
      <c r="V591" s="131">
        <f t="shared" si="44"/>
        <v>0</v>
      </c>
      <c r="W591" s="131" t="e">
        <f t="array" ref="W591">INDEX($B$20:$B$49,MATCH(0,COUNTIF($U$19:U590,$C$20:$C$700),0))</f>
        <v>#N/A</v>
      </c>
      <c r="X591" s="131">
        <f t="shared" si="45"/>
        <v>0</v>
      </c>
      <c r="Z591" s="131" t="e">
        <f t="array" ref="Z591">INDEX($D$20:$D$700,MATCH(0,COUNTIF(Z$19:$Z590,$D$20:$D$700),0))</f>
        <v>#N/A</v>
      </c>
      <c r="AA591" s="131">
        <f t="shared" si="46"/>
        <v>0</v>
      </c>
      <c r="AB591" s="131" t="e">
        <f t="array" ref="AB591">INDEX($B$20:$B$49,MATCH(0,COUNTIF(Z$19:$Z590,$D$20:$D$700),0))</f>
        <v>#N/A</v>
      </c>
      <c r="AC591" s="131">
        <f t="shared" si="47"/>
        <v>0</v>
      </c>
    </row>
    <row r="592" spans="2:29" x14ac:dyDescent="0.2">
      <c r="B592" s="114"/>
      <c r="C592" s="114"/>
      <c r="D592" s="113"/>
      <c r="U592" s="131" t="e">
        <f t="array" ref="U592">INDEX($C$20:$C$700,MATCH(0,COUNTIF($U$19:U591,$C$20:$C$700),0))</f>
        <v>#N/A</v>
      </c>
      <c r="V592" s="131">
        <f t="shared" si="44"/>
        <v>0</v>
      </c>
      <c r="W592" s="131" t="e">
        <f t="array" ref="W592">INDEX($B$20:$B$49,MATCH(0,COUNTIF($U$19:U591,$C$20:$C$700),0))</f>
        <v>#N/A</v>
      </c>
      <c r="X592" s="131">
        <f t="shared" si="45"/>
        <v>0</v>
      </c>
      <c r="Z592" s="131" t="e">
        <f t="array" ref="Z592">INDEX($D$20:$D$700,MATCH(0,COUNTIF(Z$19:$Z591,$D$20:$D$700),0))</f>
        <v>#N/A</v>
      </c>
      <c r="AA592" s="131">
        <f t="shared" si="46"/>
        <v>0</v>
      </c>
      <c r="AB592" s="131" t="e">
        <f t="array" ref="AB592">INDEX($B$20:$B$49,MATCH(0,COUNTIF(Z$19:$Z591,$D$20:$D$700),0))</f>
        <v>#N/A</v>
      </c>
      <c r="AC592" s="131">
        <f t="shared" si="47"/>
        <v>0</v>
      </c>
    </row>
    <row r="593" spans="2:29" x14ac:dyDescent="0.2">
      <c r="B593" s="114"/>
      <c r="C593" s="114"/>
      <c r="D593" s="113"/>
      <c r="U593" s="131" t="e">
        <f t="array" ref="U593">INDEX($C$20:$C$700,MATCH(0,COUNTIF($U$19:U592,$C$20:$C$700),0))</f>
        <v>#N/A</v>
      </c>
      <c r="V593" s="131">
        <f t="shared" si="44"/>
        <v>0</v>
      </c>
      <c r="W593" s="131" t="e">
        <f t="array" ref="W593">INDEX($B$20:$B$49,MATCH(0,COUNTIF($U$19:U592,$C$20:$C$700),0))</f>
        <v>#N/A</v>
      </c>
      <c r="X593" s="131">
        <f t="shared" si="45"/>
        <v>0</v>
      </c>
      <c r="Z593" s="131" t="e">
        <f t="array" ref="Z593">INDEX($D$20:$D$700,MATCH(0,COUNTIF(Z$19:$Z592,$D$20:$D$700),0))</f>
        <v>#N/A</v>
      </c>
      <c r="AA593" s="131">
        <f t="shared" si="46"/>
        <v>0</v>
      </c>
      <c r="AB593" s="131" t="e">
        <f t="array" ref="AB593">INDEX($B$20:$B$49,MATCH(0,COUNTIF(Z$19:$Z592,$D$20:$D$700),0))</f>
        <v>#N/A</v>
      </c>
      <c r="AC593" s="131">
        <f t="shared" si="47"/>
        <v>0</v>
      </c>
    </row>
    <row r="594" spans="2:29" x14ac:dyDescent="0.2">
      <c r="B594" s="114"/>
      <c r="C594" s="114"/>
      <c r="D594" s="113"/>
      <c r="U594" s="131" t="e">
        <f t="array" ref="U594">INDEX($C$20:$C$700,MATCH(0,COUNTIF($U$19:U593,$C$20:$C$700),0))</f>
        <v>#N/A</v>
      </c>
      <c r="V594" s="131">
        <f t="shared" si="44"/>
        <v>0</v>
      </c>
      <c r="W594" s="131" t="e">
        <f t="array" ref="W594">INDEX($B$20:$B$49,MATCH(0,COUNTIF($U$19:U593,$C$20:$C$700),0))</f>
        <v>#N/A</v>
      </c>
      <c r="X594" s="131">
        <f t="shared" si="45"/>
        <v>0</v>
      </c>
      <c r="Z594" s="131" t="e">
        <f t="array" ref="Z594">INDEX($D$20:$D$700,MATCH(0,COUNTIF(Z$19:$Z593,$D$20:$D$700),0))</f>
        <v>#N/A</v>
      </c>
      <c r="AA594" s="131">
        <f t="shared" si="46"/>
        <v>0</v>
      </c>
      <c r="AB594" s="131" t="e">
        <f t="array" ref="AB594">INDEX($B$20:$B$49,MATCH(0,COUNTIF(Z$19:$Z593,$D$20:$D$700),0))</f>
        <v>#N/A</v>
      </c>
      <c r="AC594" s="131">
        <f t="shared" si="47"/>
        <v>0</v>
      </c>
    </row>
    <row r="595" spans="2:29" x14ac:dyDescent="0.2">
      <c r="B595" s="114"/>
      <c r="C595" s="114"/>
      <c r="D595" s="113"/>
      <c r="U595" s="131" t="e">
        <f t="array" ref="U595">INDEX($C$20:$C$700,MATCH(0,COUNTIF($U$19:U594,$C$20:$C$700),0))</f>
        <v>#N/A</v>
      </c>
      <c r="V595" s="131">
        <f t="shared" si="44"/>
        <v>0</v>
      </c>
      <c r="W595" s="131" t="e">
        <f t="array" ref="W595">INDEX($B$20:$B$49,MATCH(0,COUNTIF($U$19:U594,$C$20:$C$700),0))</f>
        <v>#N/A</v>
      </c>
      <c r="X595" s="131">
        <f t="shared" si="45"/>
        <v>0</v>
      </c>
      <c r="Z595" s="131" t="e">
        <f t="array" ref="Z595">INDEX($D$20:$D$700,MATCH(0,COUNTIF(Z$19:$Z594,$D$20:$D$700),0))</f>
        <v>#N/A</v>
      </c>
      <c r="AA595" s="131">
        <f t="shared" si="46"/>
        <v>0</v>
      </c>
      <c r="AB595" s="131" t="e">
        <f t="array" ref="AB595">INDEX($B$20:$B$49,MATCH(0,COUNTIF(Z$19:$Z594,$D$20:$D$700),0))</f>
        <v>#N/A</v>
      </c>
      <c r="AC595" s="131">
        <f t="shared" si="47"/>
        <v>0</v>
      </c>
    </row>
    <row r="596" spans="2:29" x14ac:dyDescent="0.2">
      <c r="B596" s="114"/>
      <c r="C596" s="114"/>
      <c r="D596" s="113"/>
      <c r="U596" s="131" t="e">
        <f t="array" ref="U596">INDEX($C$20:$C$700,MATCH(0,COUNTIF($U$19:U595,$C$20:$C$700),0))</f>
        <v>#N/A</v>
      </c>
      <c r="V596" s="131">
        <f t="shared" si="44"/>
        <v>0</v>
      </c>
      <c r="W596" s="131" t="e">
        <f t="array" ref="W596">INDEX($B$20:$B$49,MATCH(0,COUNTIF($U$19:U595,$C$20:$C$700),0))</f>
        <v>#N/A</v>
      </c>
      <c r="X596" s="131">
        <f t="shared" si="45"/>
        <v>0</v>
      </c>
      <c r="Z596" s="131" t="e">
        <f t="array" ref="Z596">INDEX($D$20:$D$700,MATCH(0,COUNTIF(Z$19:$Z595,$D$20:$D$700),0))</f>
        <v>#N/A</v>
      </c>
      <c r="AA596" s="131">
        <f t="shared" si="46"/>
        <v>0</v>
      </c>
      <c r="AB596" s="131" t="e">
        <f t="array" ref="AB596">INDEX($B$20:$B$49,MATCH(0,COUNTIF(Z$19:$Z595,$D$20:$D$700),0))</f>
        <v>#N/A</v>
      </c>
      <c r="AC596" s="131">
        <f t="shared" si="47"/>
        <v>0</v>
      </c>
    </row>
    <row r="597" spans="2:29" x14ac:dyDescent="0.2">
      <c r="B597" s="114"/>
      <c r="C597" s="114"/>
      <c r="D597" s="113"/>
      <c r="U597" s="131" t="e">
        <f t="array" ref="U597">INDEX($C$20:$C$700,MATCH(0,COUNTIF($U$19:U596,$C$20:$C$700),0))</f>
        <v>#N/A</v>
      </c>
      <c r="V597" s="131">
        <f t="shared" si="44"/>
        <v>0</v>
      </c>
      <c r="W597" s="131" t="e">
        <f t="array" ref="W597">INDEX($B$20:$B$49,MATCH(0,COUNTIF($U$19:U596,$C$20:$C$700),0))</f>
        <v>#N/A</v>
      </c>
      <c r="X597" s="131">
        <f t="shared" si="45"/>
        <v>0</v>
      </c>
      <c r="Z597" s="131" t="e">
        <f t="array" ref="Z597">INDEX($D$20:$D$700,MATCH(0,COUNTIF(Z$19:$Z596,$D$20:$D$700),0))</f>
        <v>#N/A</v>
      </c>
      <c r="AA597" s="131">
        <f t="shared" si="46"/>
        <v>0</v>
      </c>
      <c r="AB597" s="131" t="e">
        <f t="array" ref="AB597">INDEX($B$20:$B$49,MATCH(0,COUNTIF(Z$19:$Z596,$D$20:$D$700),0))</f>
        <v>#N/A</v>
      </c>
      <c r="AC597" s="131">
        <f t="shared" si="47"/>
        <v>0</v>
      </c>
    </row>
    <row r="598" spans="2:29" x14ac:dyDescent="0.2">
      <c r="B598" s="114"/>
      <c r="C598" s="114"/>
      <c r="D598" s="113"/>
      <c r="U598" s="131" t="e">
        <f t="array" ref="U598">INDEX($C$20:$C$700,MATCH(0,COUNTIF($U$19:U597,$C$20:$C$700),0))</f>
        <v>#N/A</v>
      </c>
      <c r="V598" s="131">
        <f t="shared" si="44"/>
        <v>0</v>
      </c>
      <c r="W598" s="131" t="e">
        <f t="array" ref="W598">INDEX($B$20:$B$49,MATCH(0,COUNTIF($U$19:U597,$C$20:$C$700),0))</f>
        <v>#N/A</v>
      </c>
      <c r="X598" s="131">
        <f t="shared" si="45"/>
        <v>0</v>
      </c>
      <c r="Z598" s="131" t="e">
        <f t="array" ref="Z598">INDEX($D$20:$D$700,MATCH(0,COUNTIF(Z$19:$Z597,$D$20:$D$700),0))</f>
        <v>#N/A</v>
      </c>
      <c r="AA598" s="131">
        <f t="shared" si="46"/>
        <v>0</v>
      </c>
      <c r="AB598" s="131" t="e">
        <f t="array" ref="AB598">INDEX($B$20:$B$49,MATCH(0,COUNTIF(Z$19:$Z597,$D$20:$D$700),0))</f>
        <v>#N/A</v>
      </c>
      <c r="AC598" s="131">
        <f t="shared" si="47"/>
        <v>0</v>
      </c>
    </row>
    <row r="599" spans="2:29" x14ac:dyDescent="0.2">
      <c r="B599" s="114"/>
      <c r="C599" s="114"/>
      <c r="D599" s="113"/>
      <c r="U599" s="131" t="e">
        <f t="array" ref="U599">INDEX($C$20:$C$700,MATCH(0,COUNTIF($U$19:U598,$C$20:$C$700),0))</f>
        <v>#N/A</v>
      </c>
      <c r="V599" s="131">
        <f t="shared" si="44"/>
        <v>0</v>
      </c>
      <c r="W599" s="131" t="e">
        <f t="array" ref="W599">INDEX($B$20:$B$49,MATCH(0,COUNTIF($U$19:U598,$C$20:$C$700),0))</f>
        <v>#N/A</v>
      </c>
      <c r="X599" s="131">
        <f t="shared" si="45"/>
        <v>0</v>
      </c>
      <c r="Z599" s="131" t="e">
        <f t="array" ref="Z599">INDEX($D$20:$D$700,MATCH(0,COUNTIF(Z$19:$Z598,$D$20:$D$700),0))</f>
        <v>#N/A</v>
      </c>
      <c r="AA599" s="131">
        <f t="shared" si="46"/>
        <v>0</v>
      </c>
      <c r="AB599" s="131" t="e">
        <f t="array" ref="AB599">INDEX($B$20:$B$49,MATCH(0,COUNTIF(Z$19:$Z598,$D$20:$D$700),0))</f>
        <v>#N/A</v>
      </c>
      <c r="AC599" s="131">
        <f t="shared" si="47"/>
        <v>0</v>
      </c>
    </row>
    <row r="600" spans="2:29" x14ac:dyDescent="0.2">
      <c r="B600" s="114"/>
      <c r="C600" s="114"/>
      <c r="D600" s="113"/>
      <c r="U600" s="131" t="e">
        <f t="array" ref="U600">INDEX($C$20:$C$700,MATCH(0,COUNTIF($U$19:U599,$C$20:$C$700),0))</f>
        <v>#N/A</v>
      </c>
      <c r="V600" s="131">
        <f t="shared" si="44"/>
        <v>0</v>
      </c>
      <c r="W600" s="131" t="e">
        <f t="array" ref="W600">INDEX($B$20:$B$49,MATCH(0,COUNTIF($U$19:U599,$C$20:$C$700),0))</f>
        <v>#N/A</v>
      </c>
      <c r="X600" s="131">
        <f t="shared" si="45"/>
        <v>0</v>
      </c>
      <c r="Z600" s="131" t="e">
        <f t="array" ref="Z600">INDEX($D$20:$D$700,MATCH(0,COUNTIF(Z$19:$Z599,$D$20:$D$700),0))</f>
        <v>#N/A</v>
      </c>
      <c r="AA600" s="131">
        <f t="shared" si="46"/>
        <v>0</v>
      </c>
      <c r="AB600" s="131" t="e">
        <f t="array" ref="AB600">INDEX($B$20:$B$49,MATCH(0,COUNTIF(Z$19:$Z599,$D$20:$D$700),0))</f>
        <v>#N/A</v>
      </c>
      <c r="AC600" s="131">
        <f t="shared" si="47"/>
        <v>0</v>
      </c>
    </row>
    <row r="601" spans="2:29" x14ac:dyDescent="0.2">
      <c r="B601" s="114"/>
      <c r="C601" s="114"/>
      <c r="D601" s="113"/>
      <c r="U601" s="131" t="e">
        <f t="array" ref="U601">INDEX($C$20:$C$700,MATCH(0,COUNTIF($U$19:U600,$C$20:$C$700),0))</f>
        <v>#N/A</v>
      </c>
      <c r="V601" s="131">
        <f t="shared" si="44"/>
        <v>0</v>
      </c>
      <c r="W601" s="131" t="e">
        <f t="array" ref="W601">INDEX($B$20:$B$49,MATCH(0,COUNTIF($U$19:U600,$C$20:$C$700),0))</f>
        <v>#N/A</v>
      </c>
      <c r="X601" s="131">
        <f t="shared" si="45"/>
        <v>0</v>
      </c>
      <c r="Z601" s="131" t="e">
        <f t="array" ref="Z601">INDEX($D$20:$D$700,MATCH(0,COUNTIF(Z$19:$Z600,$D$20:$D$700),0))</f>
        <v>#N/A</v>
      </c>
      <c r="AA601" s="131">
        <f t="shared" si="46"/>
        <v>0</v>
      </c>
      <c r="AB601" s="131" t="e">
        <f t="array" ref="AB601">INDEX($B$20:$B$49,MATCH(0,COUNTIF(Z$19:$Z600,$D$20:$D$700),0))</f>
        <v>#N/A</v>
      </c>
      <c r="AC601" s="131">
        <f t="shared" si="47"/>
        <v>0</v>
      </c>
    </row>
    <row r="602" spans="2:29" x14ac:dyDescent="0.2">
      <c r="B602" s="114"/>
      <c r="C602" s="114"/>
      <c r="D602" s="113"/>
      <c r="U602" s="131" t="e">
        <f t="array" ref="U602">INDEX($C$20:$C$700,MATCH(0,COUNTIF($U$19:U601,$C$20:$C$700),0))</f>
        <v>#N/A</v>
      </c>
      <c r="V602" s="131">
        <f t="shared" si="44"/>
        <v>0</v>
      </c>
      <c r="W602" s="131" t="e">
        <f t="array" ref="W602">INDEX($B$20:$B$49,MATCH(0,COUNTIF($U$19:U601,$C$20:$C$700),0))</f>
        <v>#N/A</v>
      </c>
      <c r="X602" s="131">
        <f t="shared" si="45"/>
        <v>0</v>
      </c>
      <c r="Z602" s="131" t="e">
        <f t="array" ref="Z602">INDEX($D$20:$D$700,MATCH(0,COUNTIF(Z$19:$Z601,$D$20:$D$700),0))</f>
        <v>#N/A</v>
      </c>
      <c r="AA602" s="131">
        <f t="shared" si="46"/>
        <v>0</v>
      </c>
      <c r="AB602" s="131" t="e">
        <f t="array" ref="AB602">INDEX($B$20:$B$49,MATCH(0,COUNTIF(Z$19:$Z601,$D$20:$D$700),0))</f>
        <v>#N/A</v>
      </c>
      <c r="AC602" s="131">
        <f t="shared" si="47"/>
        <v>0</v>
      </c>
    </row>
    <row r="603" spans="2:29" x14ac:dyDescent="0.2">
      <c r="B603" s="114"/>
      <c r="C603" s="114"/>
      <c r="D603" s="113"/>
      <c r="U603" s="131" t="e">
        <f t="array" ref="U603">INDEX($C$20:$C$700,MATCH(0,COUNTIF($U$19:U602,$C$20:$C$700),0))</f>
        <v>#N/A</v>
      </c>
      <c r="V603" s="131">
        <f t="shared" si="44"/>
        <v>0</v>
      </c>
      <c r="W603" s="131" t="e">
        <f t="array" ref="W603">INDEX($B$20:$B$49,MATCH(0,COUNTIF($U$19:U602,$C$20:$C$700),0))</f>
        <v>#N/A</v>
      </c>
      <c r="X603" s="131">
        <f t="shared" si="45"/>
        <v>0</v>
      </c>
      <c r="Z603" s="131" t="e">
        <f t="array" ref="Z603">INDEX($D$20:$D$700,MATCH(0,COUNTIF(Z$19:$Z602,$D$20:$D$700),0))</f>
        <v>#N/A</v>
      </c>
      <c r="AA603" s="131">
        <f t="shared" si="46"/>
        <v>0</v>
      </c>
      <c r="AB603" s="131" t="e">
        <f t="array" ref="AB603">INDEX($B$20:$B$49,MATCH(0,COUNTIF(Z$19:$Z602,$D$20:$D$700),0))</f>
        <v>#N/A</v>
      </c>
      <c r="AC603" s="131">
        <f t="shared" si="47"/>
        <v>0</v>
      </c>
    </row>
    <row r="604" spans="2:29" x14ac:dyDescent="0.2">
      <c r="B604" s="114"/>
      <c r="C604" s="114"/>
      <c r="D604" s="113"/>
      <c r="U604" s="131" t="e">
        <f t="array" ref="U604">INDEX($C$20:$C$700,MATCH(0,COUNTIF($U$19:U603,$C$20:$C$700),0))</f>
        <v>#N/A</v>
      </c>
      <c r="V604" s="131">
        <f t="shared" si="44"/>
        <v>0</v>
      </c>
      <c r="W604" s="131" t="e">
        <f t="array" ref="W604">INDEX($B$20:$B$49,MATCH(0,COUNTIF($U$19:U603,$C$20:$C$700),0))</f>
        <v>#N/A</v>
      </c>
      <c r="X604" s="131">
        <f t="shared" si="45"/>
        <v>0</v>
      </c>
      <c r="Z604" s="131" t="e">
        <f t="array" ref="Z604">INDEX($D$20:$D$700,MATCH(0,COUNTIF(Z$19:$Z603,$D$20:$D$700),0))</f>
        <v>#N/A</v>
      </c>
      <c r="AA604" s="131">
        <f t="shared" si="46"/>
        <v>0</v>
      </c>
      <c r="AB604" s="131" t="e">
        <f t="array" ref="AB604">INDEX($B$20:$B$49,MATCH(0,COUNTIF(Z$19:$Z603,$D$20:$D$700),0))</f>
        <v>#N/A</v>
      </c>
      <c r="AC604" s="131">
        <f t="shared" si="47"/>
        <v>0</v>
      </c>
    </row>
    <row r="605" spans="2:29" x14ac:dyDescent="0.2">
      <c r="B605" s="114"/>
      <c r="C605" s="114"/>
      <c r="D605" s="113"/>
      <c r="U605" s="131" t="e">
        <f t="array" ref="U605">INDEX($C$20:$C$700,MATCH(0,COUNTIF($U$19:U604,$C$20:$C$700),0))</f>
        <v>#N/A</v>
      </c>
      <c r="V605" s="131">
        <f t="shared" si="44"/>
        <v>0</v>
      </c>
      <c r="W605" s="131" t="e">
        <f t="array" ref="W605">INDEX($B$20:$B$49,MATCH(0,COUNTIF($U$19:U604,$C$20:$C$700),0))</f>
        <v>#N/A</v>
      </c>
      <c r="X605" s="131">
        <f t="shared" si="45"/>
        <v>0</v>
      </c>
      <c r="Z605" s="131" t="e">
        <f t="array" ref="Z605">INDEX($D$20:$D$700,MATCH(0,COUNTIF(Z$19:$Z604,$D$20:$D$700),0))</f>
        <v>#N/A</v>
      </c>
      <c r="AA605" s="131">
        <f t="shared" si="46"/>
        <v>0</v>
      </c>
      <c r="AB605" s="131" t="e">
        <f t="array" ref="AB605">INDEX($B$20:$B$49,MATCH(0,COUNTIF(Z$19:$Z604,$D$20:$D$700),0))</f>
        <v>#N/A</v>
      </c>
      <c r="AC605" s="131">
        <f t="shared" si="47"/>
        <v>0</v>
      </c>
    </row>
    <row r="606" spans="2:29" x14ac:dyDescent="0.2">
      <c r="B606" s="114"/>
      <c r="C606" s="114"/>
      <c r="D606" s="113"/>
      <c r="U606" s="131" t="e">
        <f t="array" ref="U606">INDEX($C$20:$C$700,MATCH(0,COUNTIF($U$19:U605,$C$20:$C$700),0))</f>
        <v>#N/A</v>
      </c>
      <c r="V606" s="131">
        <f t="shared" si="44"/>
        <v>0</v>
      </c>
      <c r="W606" s="131" t="e">
        <f t="array" ref="W606">INDEX($B$20:$B$49,MATCH(0,COUNTIF($U$19:U605,$C$20:$C$700),0))</f>
        <v>#N/A</v>
      </c>
      <c r="X606" s="131">
        <f t="shared" si="45"/>
        <v>0</v>
      </c>
      <c r="Z606" s="131" t="e">
        <f t="array" ref="Z606">INDEX($D$20:$D$700,MATCH(0,COUNTIF(Z$19:$Z605,$D$20:$D$700),0))</f>
        <v>#N/A</v>
      </c>
      <c r="AA606" s="131">
        <f t="shared" si="46"/>
        <v>0</v>
      </c>
      <c r="AB606" s="131" t="e">
        <f t="array" ref="AB606">INDEX($B$20:$B$49,MATCH(0,COUNTIF(Z$19:$Z605,$D$20:$D$700),0))</f>
        <v>#N/A</v>
      </c>
      <c r="AC606" s="131">
        <f t="shared" si="47"/>
        <v>0</v>
      </c>
    </row>
    <row r="607" spans="2:29" x14ac:dyDescent="0.2">
      <c r="B607" s="114"/>
      <c r="C607" s="114"/>
      <c r="D607" s="113"/>
      <c r="U607" s="131" t="e">
        <f t="array" ref="U607">INDEX($C$20:$C$700,MATCH(0,COUNTIF($U$19:U606,$C$20:$C$700),0))</f>
        <v>#N/A</v>
      </c>
      <c r="V607" s="131">
        <f t="shared" si="44"/>
        <v>0</v>
      </c>
      <c r="W607" s="131" t="e">
        <f t="array" ref="W607">INDEX($B$20:$B$49,MATCH(0,COUNTIF($U$19:U606,$C$20:$C$700),0))</f>
        <v>#N/A</v>
      </c>
      <c r="X607" s="131">
        <f t="shared" si="45"/>
        <v>0</v>
      </c>
      <c r="Z607" s="131" t="e">
        <f t="array" ref="Z607">INDEX($D$20:$D$700,MATCH(0,COUNTIF(Z$19:$Z606,$D$20:$D$700),0))</f>
        <v>#N/A</v>
      </c>
      <c r="AA607" s="131">
        <f t="shared" si="46"/>
        <v>0</v>
      </c>
      <c r="AB607" s="131" t="e">
        <f t="array" ref="AB607">INDEX($B$20:$B$49,MATCH(0,COUNTIF(Z$19:$Z606,$D$20:$D$700),0))</f>
        <v>#N/A</v>
      </c>
      <c r="AC607" s="131">
        <f t="shared" si="47"/>
        <v>0</v>
      </c>
    </row>
    <row r="608" spans="2:29" x14ac:dyDescent="0.2">
      <c r="B608" s="114"/>
      <c r="C608" s="114"/>
      <c r="D608" s="113"/>
      <c r="U608" s="131" t="e">
        <f t="array" ref="U608">INDEX($C$20:$C$700,MATCH(0,COUNTIF($U$19:U607,$C$20:$C$700),0))</f>
        <v>#N/A</v>
      </c>
      <c r="V608" s="131">
        <f t="shared" si="44"/>
        <v>0</v>
      </c>
      <c r="W608" s="131" t="e">
        <f t="array" ref="W608">INDEX($B$20:$B$49,MATCH(0,COUNTIF($U$19:U607,$C$20:$C$700),0))</f>
        <v>#N/A</v>
      </c>
      <c r="X608" s="131">
        <f t="shared" si="45"/>
        <v>0</v>
      </c>
      <c r="Z608" s="131" t="e">
        <f t="array" ref="Z608">INDEX($D$20:$D$700,MATCH(0,COUNTIF(Z$19:$Z607,$D$20:$D$700),0))</f>
        <v>#N/A</v>
      </c>
      <c r="AA608" s="131">
        <f t="shared" si="46"/>
        <v>0</v>
      </c>
      <c r="AB608" s="131" t="e">
        <f t="array" ref="AB608">INDEX($B$20:$B$49,MATCH(0,COUNTIF(Z$19:$Z607,$D$20:$D$700),0))</f>
        <v>#N/A</v>
      </c>
      <c r="AC608" s="131">
        <f t="shared" si="47"/>
        <v>0</v>
      </c>
    </row>
    <row r="609" spans="2:29" x14ac:dyDescent="0.2">
      <c r="B609" s="114"/>
      <c r="C609" s="114"/>
      <c r="D609" s="113"/>
      <c r="U609" s="131" t="e">
        <f t="array" ref="U609">INDEX($C$20:$C$700,MATCH(0,COUNTIF($U$19:U608,$C$20:$C$700),0))</f>
        <v>#N/A</v>
      </c>
      <c r="V609" s="131">
        <f t="shared" si="44"/>
        <v>0</v>
      </c>
      <c r="W609" s="131" t="e">
        <f t="array" ref="W609">INDEX($B$20:$B$49,MATCH(0,COUNTIF($U$19:U608,$C$20:$C$700),0))</f>
        <v>#N/A</v>
      </c>
      <c r="X609" s="131">
        <f t="shared" si="45"/>
        <v>0</v>
      </c>
      <c r="Z609" s="131" t="e">
        <f t="array" ref="Z609">INDEX($D$20:$D$700,MATCH(0,COUNTIF(Z$19:$Z608,$D$20:$D$700),0))</f>
        <v>#N/A</v>
      </c>
      <c r="AA609" s="131">
        <f t="shared" si="46"/>
        <v>0</v>
      </c>
      <c r="AB609" s="131" t="e">
        <f t="array" ref="AB609">INDEX($B$20:$B$49,MATCH(0,COUNTIF(Z$19:$Z608,$D$20:$D$700),0))</f>
        <v>#N/A</v>
      </c>
      <c r="AC609" s="131">
        <f t="shared" si="47"/>
        <v>0</v>
      </c>
    </row>
    <row r="610" spans="2:29" x14ac:dyDescent="0.2">
      <c r="B610" s="114"/>
      <c r="C610" s="114"/>
      <c r="D610" s="113"/>
      <c r="U610" s="131" t="e">
        <f t="array" ref="U610">INDEX($C$20:$C$700,MATCH(0,COUNTIF($U$19:U609,$C$20:$C$700),0))</f>
        <v>#N/A</v>
      </c>
      <c r="V610" s="131">
        <f t="shared" si="44"/>
        <v>0</v>
      </c>
      <c r="W610" s="131" t="e">
        <f t="array" ref="W610">INDEX($B$20:$B$49,MATCH(0,COUNTIF($U$19:U609,$C$20:$C$700),0))</f>
        <v>#N/A</v>
      </c>
      <c r="X610" s="131">
        <f t="shared" si="45"/>
        <v>0</v>
      </c>
      <c r="Z610" s="131" t="e">
        <f t="array" ref="Z610">INDEX($D$20:$D$700,MATCH(0,COUNTIF(Z$19:$Z609,$D$20:$D$700),0))</f>
        <v>#N/A</v>
      </c>
      <c r="AA610" s="131">
        <f t="shared" si="46"/>
        <v>0</v>
      </c>
      <c r="AB610" s="131" t="e">
        <f t="array" ref="AB610">INDEX($B$20:$B$49,MATCH(0,COUNTIF(Z$19:$Z609,$D$20:$D$700),0))</f>
        <v>#N/A</v>
      </c>
      <c r="AC610" s="131">
        <f t="shared" si="47"/>
        <v>0</v>
      </c>
    </row>
    <row r="611" spans="2:29" x14ac:dyDescent="0.2">
      <c r="B611" s="114"/>
      <c r="C611" s="114"/>
      <c r="D611" s="113"/>
      <c r="U611" s="131" t="e">
        <f t="array" ref="U611">INDEX($C$20:$C$700,MATCH(0,COUNTIF($U$19:U610,$C$20:$C$700),0))</f>
        <v>#N/A</v>
      </c>
      <c r="V611" s="131">
        <f t="shared" si="44"/>
        <v>0</v>
      </c>
      <c r="W611" s="131" t="e">
        <f t="array" ref="W611">INDEX($B$20:$B$49,MATCH(0,COUNTIF($U$19:U610,$C$20:$C$700),0))</f>
        <v>#N/A</v>
      </c>
      <c r="X611" s="131">
        <f t="shared" si="45"/>
        <v>0</v>
      </c>
      <c r="Z611" s="131" t="e">
        <f t="array" ref="Z611">INDEX($D$20:$D$700,MATCH(0,COUNTIF(Z$19:$Z610,$D$20:$D$700),0))</f>
        <v>#N/A</v>
      </c>
      <c r="AA611" s="131">
        <f t="shared" si="46"/>
        <v>0</v>
      </c>
      <c r="AB611" s="131" t="e">
        <f t="array" ref="AB611">INDEX($B$20:$B$49,MATCH(0,COUNTIF(Z$19:$Z610,$D$20:$D$700),0))</f>
        <v>#N/A</v>
      </c>
      <c r="AC611" s="131">
        <f t="shared" si="47"/>
        <v>0</v>
      </c>
    </row>
    <row r="612" spans="2:29" x14ac:dyDescent="0.2">
      <c r="B612" s="114"/>
      <c r="C612" s="114"/>
      <c r="D612" s="113"/>
      <c r="U612" s="131" t="e">
        <f t="array" ref="U612">INDEX($C$20:$C$700,MATCH(0,COUNTIF($U$19:U611,$C$20:$C$700),0))</f>
        <v>#N/A</v>
      </c>
      <c r="V612" s="131">
        <f t="shared" si="44"/>
        <v>0</v>
      </c>
      <c r="W612" s="131" t="e">
        <f t="array" ref="W612">INDEX($B$20:$B$49,MATCH(0,COUNTIF($U$19:U611,$C$20:$C$700),0))</f>
        <v>#N/A</v>
      </c>
      <c r="X612" s="131">
        <f t="shared" si="45"/>
        <v>0</v>
      </c>
      <c r="Z612" s="131" t="e">
        <f t="array" ref="Z612">INDEX($D$20:$D$700,MATCH(0,COUNTIF(Z$19:$Z611,$D$20:$D$700),0))</f>
        <v>#N/A</v>
      </c>
      <c r="AA612" s="131">
        <f t="shared" si="46"/>
        <v>0</v>
      </c>
      <c r="AB612" s="131" t="e">
        <f t="array" ref="AB612">INDEX($B$20:$B$49,MATCH(0,COUNTIF(Z$19:$Z611,$D$20:$D$700),0))</f>
        <v>#N/A</v>
      </c>
      <c r="AC612" s="131">
        <f t="shared" si="47"/>
        <v>0</v>
      </c>
    </row>
    <row r="613" spans="2:29" x14ac:dyDescent="0.2">
      <c r="B613" s="114"/>
      <c r="C613" s="114"/>
      <c r="D613" s="113"/>
      <c r="U613" s="131" t="e">
        <f t="array" ref="U613">INDEX($C$20:$C$700,MATCH(0,COUNTIF($U$19:U612,$C$20:$C$700),0))</f>
        <v>#N/A</v>
      </c>
      <c r="V613" s="131">
        <f t="shared" si="44"/>
        <v>0</v>
      </c>
      <c r="W613" s="131" t="e">
        <f t="array" ref="W613">INDEX($B$20:$B$49,MATCH(0,COUNTIF($U$19:U612,$C$20:$C$700),0))</f>
        <v>#N/A</v>
      </c>
      <c r="X613" s="131">
        <f t="shared" si="45"/>
        <v>0</v>
      </c>
      <c r="Z613" s="131" t="e">
        <f t="array" ref="Z613">INDEX($D$20:$D$700,MATCH(0,COUNTIF(Z$19:$Z612,$D$20:$D$700),0))</f>
        <v>#N/A</v>
      </c>
      <c r="AA613" s="131">
        <f t="shared" si="46"/>
        <v>0</v>
      </c>
      <c r="AB613" s="131" t="e">
        <f t="array" ref="AB613">INDEX($B$20:$B$49,MATCH(0,COUNTIF(Z$19:$Z612,$D$20:$D$700),0))</f>
        <v>#N/A</v>
      </c>
      <c r="AC613" s="131">
        <f t="shared" si="47"/>
        <v>0</v>
      </c>
    </row>
    <row r="614" spans="2:29" x14ac:dyDescent="0.2">
      <c r="B614" s="114"/>
      <c r="C614" s="114"/>
      <c r="D614" s="113"/>
      <c r="U614" s="131" t="e">
        <f t="array" ref="U614">INDEX($C$20:$C$700,MATCH(0,COUNTIF($U$19:U613,$C$20:$C$700),0))</f>
        <v>#N/A</v>
      </c>
      <c r="V614" s="131">
        <f t="shared" ref="V614:V645" si="48">COUNTIF($C$20:$C$700,U614)</f>
        <v>0</v>
      </c>
      <c r="W614" s="131" t="e">
        <f t="array" ref="W614">INDEX($B$20:$B$49,MATCH(0,COUNTIF($U$19:U613,$C$20:$C$700),0))</f>
        <v>#N/A</v>
      </c>
      <c r="X614" s="131">
        <f t="shared" ref="X614:X645" si="49">SUMIFS($B$20:$B$700,$C$20:$C$700,U614)</f>
        <v>0</v>
      </c>
      <c r="Z614" s="131" t="e">
        <f t="array" ref="Z614">INDEX($D$20:$D$700,MATCH(0,COUNTIF(Z$19:$Z613,$D$20:$D$700),0))</f>
        <v>#N/A</v>
      </c>
      <c r="AA614" s="131">
        <f t="shared" ref="AA614:AA645" si="50">COUNTIF($D$20:$D$700,Z614)</f>
        <v>0</v>
      </c>
      <c r="AB614" s="131" t="e">
        <f t="array" ref="AB614">INDEX($B$20:$B$49,MATCH(0,COUNTIF(Z$19:$Z613,$D$20:$D$700),0))</f>
        <v>#N/A</v>
      </c>
      <c r="AC614" s="131">
        <f t="shared" ref="AC614:AC645" si="51">SUMIFS($B$20:$B$700,$D$20:$D$700,Z614)</f>
        <v>0</v>
      </c>
    </row>
    <row r="615" spans="2:29" x14ac:dyDescent="0.2">
      <c r="B615" s="114"/>
      <c r="C615" s="114"/>
      <c r="D615" s="113"/>
      <c r="U615" s="131" t="e">
        <f t="array" ref="U615">INDEX($C$20:$C$700,MATCH(0,COUNTIF($U$19:U614,$C$20:$C$700),0))</f>
        <v>#N/A</v>
      </c>
      <c r="V615" s="131">
        <f t="shared" si="48"/>
        <v>0</v>
      </c>
      <c r="W615" s="131" t="e">
        <f t="array" ref="W615">INDEX($B$20:$B$49,MATCH(0,COUNTIF($U$19:U614,$C$20:$C$700),0))</f>
        <v>#N/A</v>
      </c>
      <c r="X615" s="131">
        <f t="shared" si="49"/>
        <v>0</v>
      </c>
      <c r="Z615" s="131" t="e">
        <f t="array" ref="Z615">INDEX($D$20:$D$700,MATCH(0,COUNTIF(Z$19:$Z614,$D$20:$D$700),0))</f>
        <v>#N/A</v>
      </c>
      <c r="AA615" s="131">
        <f t="shared" si="50"/>
        <v>0</v>
      </c>
      <c r="AB615" s="131" t="e">
        <f t="array" ref="AB615">INDEX($B$20:$B$49,MATCH(0,COUNTIF(Z$19:$Z614,$D$20:$D$700),0))</f>
        <v>#N/A</v>
      </c>
      <c r="AC615" s="131">
        <f t="shared" si="51"/>
        <v>0</v>
      </c>
    </row>
    <row r="616" spans="2:29" x14ac:dyDescent="0.2">
      <c r="B616" s="114"/>
      <c r="C616" s="114"/>
      <c r="D616" s="113"/>
      <c r="U616" s="131" t="e">
        <f t="array" ref="U616">INDEX($C$20:$C$700,MATCH(0,COUNTIF($U$19:U615,$C$20:$C$700),0))</f>
        <v>#N/A</v>
      </c>
      <c r="V616" s="131">
        <f t="shared" si="48"/>
        <v>0</v>
      </c>
      <c r="W616" s="131" t="e">
        <f t="array" ref="W616">INDEX($B$20:$B$49,MATCH(0,COUNTIF($U$19:U615,$C$20:$C$700),0))</f>
        <v>#N/A</v>
      </c>
      <c r="X616" s="131">
        <f t="shared" si="49"/>
        <v>0</v>
      </c>
      <c r="Z616" s="131" t="e">
        <f t="array" ref="Z616">INDEX($D$20:$D$700,MATCH(0,COUNTIF(Z$19:$Z615,$D$20:$D$700),0))</f>
        <v>#N/A</v>
      </c>
      <c r="AA616" s="131">
        <f t="shared" si="50"/>
        <v>0</v>
      </c>
      <c r="AB616" s="131" t="e">
        <f t="array" ref="AB616">INDEX($B$20:$B$49,MATCH(0,COUNTIF(Z$19:$Z615,$D$20:$D$700),0))</f>
        <v>#N/A</v>
      </c>
      <c r="AC616" s="131">
        <f t="shared" si="51"/>
        <v>0</v>
      </c>
    </row>
    <row r="617" spans="2:29" x14ac:dyDescent="0.2">
      <c r="B617" s="114"/>
      <c r="C617" s="114"/>
      <c r="D617" s="113"/>
      <c r="U617" s="131" t="e">
        <f t="array" ref="U617">INDEX($C$20:$C$700,MATCH(0,COUNTIF($U$19:U616,$C$20:$C$700),0))</f>
        <v>#N/A</v>
      </c>
      <c r="V617" s="131">
        <f t="shared" si="48"/>
        <v>0</v>
      </c>
      <c r="W617" s="131" t="e">
        <f t="array" ref="W617">INDEX($B$20:$B$49,MATCH(0,COUNTIF($U$19:U616,$C$20:$C$700),0))</f>
        <v>#N/A</v>
      </c>
      <c r="X617" s="131">
        <f t="shared" si="49"/>
        <v>0</v>
      </c>
      <c r="Z617" s="131" t="e">
        <f t="array" ref="Z617">INDEX($D$20:$D$700,MATCH(0,COUNTIF(Z$19:$Z616,$D$20:$D$700),0))</f>
        <v>#N/A</v>
      </c>
      <c r="AA617" s="131">
        <f t="shared" si="50"/>
        <v>0</v>
      </c>
      <c r="AB617" s="131" t="e">
        <f t="array" ref="AB617">INDEX($B$20:$B$49,MATCH(0,COUNTIF(Z$19:$Z616,$D$20:$D$700),0))</f>
        <v>#N/A</v>
      </c>
      <c r="AC617" s="131">
        <f t="shared" si="51"/>
        <v>0</v>
      </c>
    </row>
    <row r="618" spans="2:29" x14ac:dyDescent="0.2">
      <c r="B618" s="114"/>
      <c r="C618" s="114"/>
      <c r="D618" s="113"/>
      <c r="U618" s="131" t="e">
        <f t="array" ref="U618">INDEX($C$20:$C$700,MATCH(0,COUNTIF($U$19:U617,$C$20:$C$700),0))</f>
        <v>#N/A</v>
      </c>
      <c r="V618" s="131">
        <f t="shared" si="48"/>
        <v>0</v>
      </c>
      <c r="W618" s="131" t="e">
        <f t="array" ref="W618">INDEX($B$20:$B$49,MATCH(0,COUNTIF($U$19:U617,$C$20:$C$700),0))</f>
        <v>#N/A</v>
      </c>
      <c r="X618" s="131">
        <f t="shared" si="49"/>
        <v>0</v>
      </c>
      <c r="Z618" s="131" t="e">
        <f t="array" ref="Z618">INDEX($D$20:$D$700,MATCH(0,COUNTIF(Z$19:$Z617,$D$20:$D$700),0))</f>
        <v>#N/A</v>
      </c>
      <c r="AA618" s="131">
        <f t="shared" si="50"/>
        <v>0</v>
      </c>
      <c r="AB618" s="131" t="e">
        <f t="array" ref="AB618">INDEX($B$20:$B$49,MATCH(0,COUNTIF(Z$19:$Z617,$D$20:$D$700),0))</f>
        <v>#N/A</v>
      </c>
      <c r="AC618" s="131">
        <f t="shared" si="51"/>
        <v>0</v>
      </c>
    </row>
    <row r="619" spans="2:29" x14ac:dyDescent="0.2">
      <c r="B619" s="114"/>
      <c r="C619" s="114"/>
      <c r="D619" s="113"/>
      <c r="U619" s="131" t="e">
        <f t="array" ref="U619">INDEX($C$20:$C$700,MATCH(0,COUNTIF($U$19:U618,$C$20:$C$700),0))</f>
        <v>#N/A</v>
      </c>
      <c r="V619" s="131">
        <f t="shared" si="48"/>
        <v>0</v>
      </c>
      <c r="W619" s="131" t="e">
        <f t="array" ref="W619">INDEX($B$20:$B$49,MATCH(0,COUNTIF($U$19:U618,$C$20:$C$700),0))</f>
        <v>#N/A</v>
      </c>
      <c r="X619" s="131">
        <f t="shared" si="49"/>
        <v>0</v>
      </c>
      <c r="Z619" s="131" t="e">
        <f t="array" ref="Z619">INDEX($D$20:$D$700,MATCH(0,COUNTIF(Z$19:$Z618,$D$20:$D$700),0))</f>
        <v>#N/A</v>
      </c>
      <c r="AA619" s="131">
        <f t="shared" si="50"/>
        <v>0</v>
      </c>
      <c r="AB619" s="131" t="e">
        <f t="array" ref="AB619">INDEX($B$20:$B$49,MATCH(0,COUNTIF(Z$19:$Z618,$D$20:$D$700),0))</f>
        <v>#N/A</v>
      </c>
      <c r="AC619" s="131">
        <f t="shared" si="51"/>
        <v>0</v>
      </c>
    </row>
    <row r="620" spans="2:29" x14ac:dyDescent="0.2">
      <c r="B620" s="114"/>
      <c r="C620" s="114"/>
      <c r="D620" s="113"/>
      <c r="U620" s="131" t="e">
        <f t="array" ref="U620">INDEX($C$20:$C$700,MATCH(0,COUNTIF($U$19:U619,$C$20:$C$700),0))</f>
        <v>#N/A</v>
      </c>
      <c r="V620" s="131">
        <f t="shared" si="48"/>
        <v>0</v>
      </c>
      <c r="W620" s="131" t="e">
        <f t="array" ref="W620">INDEX($B$20:$B$49,MATCH(0,COUNTIF($U$19:U619,$C$20:$C$700),0))</f>
        <v>#N/A</v>
      </c>
      <c r="X620" s="131">
        <f t="shared" si="49"/>
        <v>0</v>
      </c>
      <c r="Z620" s="131" t="e">
        <f t="array" ref="Z620">INDEX($D$20:$D$700,MATCH(0,COUNTIF(Z$19:$Z619,$D$20:$D$700),0))</f>
        <v>#N/A</v>
      </c>
      <c r="AA620" s="131">
        <f t="shared" si="50"/>
        <v>0</v>
      </c>
      <c r="AB620" s="131" t="e">
        <f t="array" ref="AB620">INDEX($B$20:$B$49,MATCH(0,COUNTIF(Z$19:$Z619,$D$20:$D$700),0))</f>
        <v>#N/A</v>
      </c>
      <c r="AC620" s="131">
        <f t="shared" si="51"/>
        <v>0</v>
      </c>
    </row>
    <row r="621" spans="2:29" x14ac:dyDescent="0.2">
      <c r="B621" s="114"/>
      <c r="C621" s="114"/>
      <c r="D621" s="113"/>
      <c r="U621" s="131" t="e">
        <f t="array" ref="U621">INDEX($C$20:$C$700,MATCH(0,COUNTIF($U$19:U620,$C$20:$C$700),0))</f>
        <v>#N/A</v>
      </c>
      <c r="V621" s="131">
        <f t="shared" si="48"/>
        <v>0</v>
      </c>
      <c r="W621" s="131" t="e">
        <f t="array" ref="W621">INDEX($B$20:$B$49,MATCH(0,COUNTIF($U$19:U620,$C$20:$C$700),0))</f>
        <v>#N/A</v>
      </c>
      <c r="X621" s="131">
        <f t="shared" si="49"/>
        <v>0</v>
      </c>
      <c r="Z621" s="131" t="e">
        <f t="array" ref="Z621">INDEX($D$20:$D$700,MATCH(0,COUNTIF(Z$19:$Z620,$D$20:$D$700),0))</f>
        <v>#N/A</v>
      </c>
      <c r="AA621" s="131">
        <f t="shared" si="50"/>
        <v>0</v>
      </c>
      <c r="AB621" s="131" t="e">
        <f t="array" ref="AB621">INDEX($B$20:$B$49,MATCH(0,COUNTIF(Z$19:$Z620,$D$20:$D$700),0))</f>
        <v>#N/A</v>
      </c>
      <c r="AC621" s="131">
        <f t="shared" si="51"/>
        <v>0</v>
      </c>
    </row>
    <row r="622" spans="2:29" x14ac:dyDescent="0.2">
      <c r="B622" s="114"/>
      <c r="C622" s="114"/>
      <c r="D622" s="113"/>
      <c r="U622" s="131" t="e">
        <f t="array" ref="U622">INDEX($C$20:$C$700,MATCH(0,COUNTIF($U$19:U621,$C$20:$C$700),0))</f>
        <v>#N/A</v>
      </c>
      <c r="V622" s="131">
        <f t="shared" si="48"/>
        <v>0</v>
      </c>
      <c r="W622" s="131" t="e">
        <f t="array" ref="W622">INDEX($B$20:$B$49,MATCH(0,COUNTIF($U$19:U621,$C$20:$C$700),0))</f>
        <v>#N/A</v>
      </c>
      <c r="X622" s="131">
        <f t="shared" si="49"/>
        <v>0</v>
      </c>
      <c r="Z622" s="131" t="e">
        <f t="array" ref="Z622">INDEX($D$20:$D$700,MATCH(0,COUNTIF(Z$19:$Z621,$D$20:$D$700),0))</f>
        <v>#N/A</v>
      </c>
      <c r="AA622" s="131">
        <f t="shared" si="50"/>
        <v>0</v>
      </c>
      <c r="AB622" s="131" t="e">
        <f t="array" ref="AB622">INDEX($B$20:$B$49,MATCH(0,COUNTIF(Z$19:$Z621,$D$20:$D$700),0))</f>
        <v>#N/A</v>
      </c>
      <c r="AC622" s="131">
        <f t="shared" si="51"/>
        <v>0</v>
      </c>
    </row>
    <row r="623" spans="2:29" x14ac:dyDescent="0.2">
      <c r="B623" s="114"/>
      <c r="C623" s="114"/>
      <c r="D623" s="113"/>
      <c r="U623" s="131" t="e">
        <f t="array" ref="U623">INDEX($C$20:$C$700,MATCH(0,COUNTIF($U$19:U622,$C$20:$C$700),0))</f>
        <v>#N/A</v>
      </c>
      <c r="V623" s="131">
        <f t="shared" si="48"/>
        <v>0</v>
      </c>
      <c r="W623" s="131" t="e">
        <f t="array" ref="W623">INDEX($B$20:$B$49,MATCH(0,COUNTIF($U$19:U622,$C$20:$C$700),0))</f>
        <v>#N/A</v>
      </c>
      <c r="X623" s="131">
        <f t="shared" si="49"/>
        <v>0</v>
      </c>
      <c r="Z623" s="131" t="e">
        <f t="array" ref="Z623">INDEX($D$20:$D$700,MATCH(0,COUNTIF(Z$19:$Z622,$D$20:$D$700),0))</f>
        <v>#N/A</v>
      </c>
      <c r="AA623" s="131">
        <f t="shared" si="50"/>
        <v>0</v>
      </c>
      <c r="AB623" s="131" t="e">
        <f t="array" ref="AB623">INDEX($B$20:$B$49,MATCH(0,COUNTIF(Z$19:$Z622,$D$20:$D$700),0))</f>
        <v>#N/A</v>
      </c>
      <c r="AC623" s="131">
        <f t="shared" si="51"/>
        <v>0</v>
      </c>
    </row>
    <row r="624" spans="2:29" x14ac:dyDescent="0.2">
      <c r="B624" s="114"/>
      <c r="C624" s="114"/>
      <c r="D624" s="113"/>
      <c r="U624" s="131" t="e">
        <f t="array" ref="U624">INDEX($C$20:$C$700,MATCH(0,COUNTIF($U$19:U623,$C$20:$C$700),0))</f>
        <v>#N/A</v>
      </c>
      <c r="V624" s="131">
        <f t="shared" si="48"/>
        <v>0</v>
      </c>
      <c r="W624" s="131" t="e">
        <f t="array" ref="W624">INDEX($B$20:$B$49,MATCH(0,COUNTIF($U$19:U623,$C$20:$C$700),0))</f>
        <v>#N/A</v>
      </c>
      <c r="X624" s="131">
        <f t="shared" si="49"/>
        <v>0</v>
      </c>
      <c r="Z624" s="131" t="e">
        <f t="array" ref="Z624">INDEX($D$20:$D$700,MATCH(0,COUNTIF(Z$19:$Z623,$D$20:$D$700),0))</f>
        <v>#N/A</v>
      </c>
      <c r="AA624" s="131">
        <f t="shared" si="50"/>
        <v>0</v>
      </c>
      <c r="AB624" s="131" t="e">
        <f t="array" ref="AB624">INDEX($B$20:$B$49,MATCH(0,COUNTIF(Z$19:$Z623,$D$20:$D$700),0))</f>
        <v>#N/A</v>
      </c>
      <c r="AC624" s="131">
        <f t="shared" si="51"/>
        <v>0</v>
      </c>
    </row>
    <row r="625" spans="2:29" x14ac:dyDescent="0.2">
      <c r="B625" s="114"/>
      <c r="C625" s="114"/>
      <c r="D625" s="113"/>
      <c r="U625" s="131" t="e">
        <f t="array" ref="U625">INDEX($C$20:$C$700,MATCH(0,COUNTIF($U$19:U624,$C$20:$C$700),0))</f>
        <v>#N/A</v>
      </c>
      <c r="V625" s="131">
        <f t="shared" si="48"/>
        <v>0</v>
      </c>
      <c r="W625" s="131" t="e">
        <f t="array" ref="W625">INDEX($B$20:$B$49,MATCH(0,COUNTIF($U$19:U624,$C$20:$C$700),0))</f>
        <v>#N/A</v>
      </c>
      <c r="X625" s="131">
        <f t="shared" si="49"/>
        <v>0</v>
      </c>
      <c r="Z625" s="131" t="e">
        <f t="array" ref="Z625">INDEX($D$20:$D$700,MATCH(0,COUNTIF(Z$19:$Z624,$D$20:$D$700),0))</f>
        <v>#N/A</v>
      </c>
      <c r="AA625" s="131">
        <f t="shared" si="50"/>
        <v>0</v>
      </c>
      <c r="AB625" s="131" t="e">
        <f t="array" ref="AB625">INDEX($B$20:$B$49,MATCH(0,COUNTIF(Z$19:$Z624,$D$20:$D$700),0))</f>
        <v>#N/A</v>
      </c>
      <c r="AC625" s="131">
        <f t="shared" si="51"/>
        <v>0</v>
      </c>
    </row>
    <row r="626" spans="2:29" x14ac:dyDescent="0.2">
      <c r="B626" s="114"/>
      <c r="C626" s="114"/>
      <c r="D626" s="113"/>
      <c r="U626" s="131" t="e">
        <f t="array" ref="U626">INDEX($C$20:$C$700,MATCH(0,COUNTIF($U$19:U625,$C$20:$C$700),0))</f>
        <v>#N/A</v>
      </c>
      <c r="V626" s="131">
        <f t="shared" si="48"/>
        <v>0</v>
      </c>
      <c r="W626" s="131" t="e">
        <f t="array" ref="W626">INDEX($B$20:$B$49,MATCH(0,COUNTIF($U$19:U625,$C$20:$C$700),0))</f>
        <v>#N/A</v>
      </c>
      <c r="X626" s="131">
        <f t="shared" si="49"/>
        <v>0</v>
      </c>
      <c r="Z626" s="131" t="e">
        <f t="array" ref="Z626">INDEX($D$20:$D$700,MATCH(0,COUNTIF(Z$19:$Z625,$D$20:$D$700),0))</f>
        <v>#N/A</v>
      </c>
      <c r="AA626" s="131">
        <f t="shared" si="50"/>
        <v>0</v>
      </c>
      <c r="AB626" s="131" t="e">
        <f t="array" ref="AB626">INDEX($B$20:$B$49,MATCH(0,COUNTIF(Z$19:$Z625,$D$20:$D$700),0))</f>
        <v>#N/A</v>
      </c>
      <c r="AC626" s="131">
        <f t="shared" si="51"/>
        <v>0</v>
      </c>
    </row>
    <row r="627" spans="2:29" x14ac:dyDescent="0.2">
      <c r="B627" s="114"/>
      <c r="C627" s="114"/>
      <c r="D627" s="113"/>
      <c r="U627" s="131" t="e">
        <f t="array" ref="U627">INDEX($C$20:$C$700,MATCH(0,COUNTIF($U$19:U626,$C$20:$C$700),0))</f>
        <v>#N/A</v>
      </c>
      <c r="V627" s="131">
        <f t="shared" si="48"/>
        <v>0</v>
      </c>
      <c r="W627" s="131" t="e">
        <f t="array" ref="W627">INDEX($B$20:$B$49,MATCH(0,COUNTIF($U$19:U626,$C$20:$C$700),0))</f>
        <v>#N/A</v>
      </c>
      <c r="X627" s="131">
        <f t="shared" si="49"/>
        <v>0</v>
      </c>
      <c r="Z627" s="131" t="e">
        <f t="array" ref="Z627">INDEX($D$20:$D$700,MATCH(0,COUNTIF(Z$19:$Z626,$D$20:$D$700),0))</f>
        <v>#N/A</v>
      </c>
      <c r="AA627" s="131">
        <f t="shared" si="50"/>
        <v>0</v>
      </c>
      <c r="AB627" s="131" t="e">
        <f t="array" ref="AB627">INDEX($B$20:$B$49,MATCH(0,COUNTIF(Z$19:$Z626,$D$20:$D$700),0))</f>
        <v>#N/A</v>
      </c>
      <c r="AC627" s="131">
        <f t="shared" si="51"/>
        <v>0</v>
      </c>
    </row>
    <row r="628" spans="2:29" x14ac:dyDescent="0.2">
      <c r="B628" s="114"/>
      <c r="C628" s="114"/>
      <c r="D628" s="113"/>
      <c r="U628" s="131" t="e">
        <f t="array" ref="U628">INDEX($C$20:$C$700,MATCH(0,COUNTIF($U$19:U627,$C$20:$C$700),0))</f>
        <v>#N/A</v>
      </c>
      <c r="V628" s="131">
        <f t="shared" si="48"/>
        <v>0</v>
      </c>
      <c r="W628" s="131" t="e">
        <f t="array" ref="W628">INDEX($B$20:$B$49,MATCH(0,COUNTIF($U$19:U627,$C$20:$C$700),0))</f>
        <v>#N/A</v>
      </c>
      <c r="X628" s="131">
        <f t="shared" si="49"/>
        <v>0</v>
      </c>
      <c r="Z628" s="131" t="e">
        <f t="array" ref="Z628">INDEX($D$20:$D$700,MATCH(0,COUNTIF(Z$19:$Z627,$D$20:$D$700),0))</f>
        <v>#N/A</v>
      </c>
      <c r="AA628" s="131">
        <f t="shared" si="50"/>
        <v>0</v>
      </c>
      <c r="AB628" s="131" t="e">
        <f t="array" ref="AB628">INDEX($B$20:$B$49,MATCH(0,COUNTIF(Z$19:$Z627,$D$20:$D$700),0))</f>
        <v>#N/A</v>
      </c>
      <c r="AC628" s="131">
        <f t="shared" si="51"/>
        <v>0</v>
      </c>
    </row>
    <row r="629" spans="2:29" x14ac:dyDescent="0.2">
      <c r="B629" s="114"/>
      <c r="C629" s="114"/>
      <c r="D629" s="113"/>
      <c r="U629" s="131" t="e">
        <f t="array" ref="U629">INDEX($C$20:$C$700,MATCH(0,COUNTIF($U$19:U628,$C$20:$C$700),0))</f>
        <v>#N/A</v>
      </c>
      <c r="V629" s="131">
        <f t="shared" si="48"/>
        <v>0</v>
      </c>
      <c r="W629" s="131" t="e">
        <f t="array" ref="W629">INDEX($B$20:$B$49,MATCH(0,COUNTIF($U$19:U628,$C$20:$C$700),0))</f>
        <v>#N/A</v>
      </c>
      <c r="X629" s="131">
        <f t="shared" si="49"/>
        <v>0</v>
      </c>
      <c r="Z629" s="131" t="e">
        <f t="array" ref="Z629">INDEX($D$20:$D$700,MATCH(0,COUNTIF(Z$19:$Z628,$D$20:$D$700),0))</f>
        <v>#N/A</v>
      </c>
      <c r="AA629" s="131">
        <f t="shared" si="50"/>
        <v>0</v>
      </c>
      <c r="AB629" s="131" t="e">
        <f t="array" ref="AB629">INDEX($B$20:$B$49,MATCH(0,COUNTIF(Z$19:$Z628,$D$20:$D$700),0))</f>
        <v>#N/A</v>
      </c>
      <c r="AC629" s="131">
        <f t="shared" si="51"/>
        <v>0</v>
      </c>
    </row>
    <row r="630" spans="2:29" x14ac:dyDescent="0.2">
      <c r="B630" s="114"/>
      <c r="C630" s="114"/>
      <c r="D630" s="113"/>
      <c r="U630" s="131" t="e">
        <f t="array" ref="U630">INDEX($C$20:$C$700,MATCH(0,COUNTIF($U$19:U629,$C$20:$C$700),0))</f>
        <v>#N/A</v>
      </c>
      <c r="V630" s="131">
        <f t="shared" si="48"/>
        <v>0</v>
      </c>
      <c r="W630" s="131" t="e">
        <f t="array" ref="W630">INDEX($B$20:$B$49,MATCH(0,COUNTIF($U$19:U629,$C$20:$C$700),0))</f>
        <v>#N/A</v>
      </c>
      <c r="X630" s="131">
        <f t="shared" si="49"/>
        <v>0</v>
      </c>
      <c r="Z630" s="131" t="e">
        <f t="array" ref="Z630">INDEX($D$20:$D$700,MATCH(0,COUNTIF(Z$19:$Z629,$D$20:$D$700),0))</f>
        <v>#N/A</v>
      </c>
      <c r="AA630" s="131">
        <f t="shared" si="50"/>
        <v>0</v>
      </c>
      <c r="AB630" s="131" t="e">
        <f t="array" ref="AB630">INDEX($B$20:$B$49,MATCH(0,COUNTIF(Z$19:$Z629,$D$20:$D$700),0))</f>
        <v>#N/A</v>
      </c>
      <c r="AC630" s="131">
        <f t="shared" si="51"/>
        <v>0</v>
      </c>
    </row>
    <row r="631" spans="2:29" x14ac:dyDescent="0.2">
      <c r="B631" s="114"/>
      <c r="C631" s="114"/>
      <c r="D631" s="113"/>
      <c r="U631" s="131" t="e">
        <f t="array" ref="U631">INDEX($C$20:$C$700,MATCH(0,COUNTIF($U$19:U630,$C$20:$C$700),0))</f>
        <v>#N/A</v>
      </c>
      <c r="V631" s="131">
        <f t="shared" si="48"/>
        <v>0</v>
      </c>
      <c r="W631" s="131" t="e">
        <f t="array" ref="W631">INDEX($B$20:$B$49,MATCH(0,COUNTIF($U$19:U630,$C$20:$C$700),0))</f>
        <v>#N/A</v>
      </c>
      <c r="X631" s="131">
        <f t="shared" si="49"/>
        <v>0</v>
      </c>
      <c r="Z631" s="131" t="e">
        <f t="array" ref="Z631">INDEX($D$20:$D$700,MATCH(0,COUNTIF(Z$19:$Z630,$D$20:$D$700),0))</f>
        <v>#N/A</v>
      </c>
      <c r="AA631" s="131">
        <f t="shared" si="50"/>
        <v>0</v>
      </c>
      <c r="AB631" s="131" t="e">
        <f t="array" ref="AB631">INDEX($B$20:$B$49,MATCH(0,COUNTIF(Z$19:$Z630,$D$20:$D$700),0))</f>
        <v>#N/A</v>
      </c>
      <c r="AC631" s="131">
        <f t="shared" si="51"/>
        <v>0</v>
      </c>
    </row>
    <row r="632" spans="2:29" x14ac:dyDescent="0.2">
      <c r="B632" s="114"/>
      <c r="C632" s="114"/>
      <c r="D632" s="113"/>
      <c r="U632" s="131" t="e">
        <f t="array" ref="U632">INDEX($C$20:$C$700,MATCH(0,COUNTIF($U$19:U631,$C$20:$C$700),0))</f>
        <v>#N/A</v>
      </c>
      <c r="V632" s="131">
        <f t="shared" si="48"/>
        <v>0</v>
      </c>
      <c r="W632" s="131" t="e">
        <f t="array" ref="W632">INDEX($B$20:$B$49,MATCH(0,COUNTIF($U$19:U631,$C$20:$C$700),0))</f>
        <v>#N/A</v>
      </c>
      <c r="X632" s="131">
        <f t="shared" si="49"/>
        <v>0</v>
      </c>
      <c r="Z632" s="131" t="e">
        <f t="array" ref="Z632">INDEX($D$20:$D$700,MATCH(0,COUNTIF(Z$19:$Z631,$D$20:$D$700),0))</f>
        <v>#N/A</v>
      </c>
      <c r="AA632" s="131">
        <f t="shared" si="50"/>
        <v>0</v>
      </c>
      <c r="AB632" s="131" t="e">
        <f t="array" ref="AB632">INDEX($B$20:$B$49,MATCH(0,COUNTIF(Z$19:$Z631,$D$20:$D$700),0))</f>
        <v>#N/A</v>
      </c>
      <c r="AC632" s="131">
        <f t="shared" si="51"/>
        <v>0</v>
      </c>
    </row>
    <row r="633" spans="2:29" x14ac:dyDescent="0.2">
      <c r="B633" s="114"/>
      <c r="C633" s="114"/>
      <c r="D633" s="113"/>
      <c r="U633" s="131" t="e">
        <f t="array" ref="U633">INDEX($C$20:$C$700,MATCH(0,COUNTIF($U$19:U632,$C$20:$C$700),0))</f>
        <v>#N/A</v>
      </c>
      <c r="V633" s="131">
        <f t="shared" si="48"/>
        <v>0</v>
      </c>
      <c r="W633" s="131" t="e">
        <f t="array" ref="W633">INDEX($B$20:$B$49,MATCH(0,COUNTIF($U$19:U632,$C$20:$C$700),0))</f>
        <v>#N/A</v>
      </c>
      <c r="X633" s="131">
        <f t="shared" si="49"/>
        <v>0</v>
      </c>
      <c r="Z633" s="131" t="e">
        <f t="array" ref="Z633">INDEX($D$20:$D$700,MATCH(0,COUNTIF(Z$19:$Z632,$D$20:$D$700),0))</f>
        <v>#N/A</v>
      </c>
      <c r="AA633" s="131">
        <f t="shared" si="50"/>
        <v>0</v>
      </c>
      <c r="AB633" s="131" t="e">
        <f t="array" ref="AB633">INDEX($B$20:$B$49,MATCH(0,COUNTIF(Z$19:$Z632,$D$20:$D$700),0))</f>
        <v>#N/A</v>
      </c>
      <c r="AC633" s="131">
        <f t="shared" si="51"/>
        <v>0</v>
      </c>
    </row>
    <row r="634" spans="2:29" x14ac:dyDescent="0.2">
      <c r="B634" s="114"/>
      <c r="C634" s="114"/>
      <c r="D634" s="113"/>
      <c r="U634" s="131" t="e">
        <f t="array" ref="U634">INDEX($C$20:$C$700,MATCH(0,COUNTIF($U$19:U633,$C$20:$C$700),0))</f>
        <v>#N/A</v>
      </c>
      <c r="V634" s="131">
        <f t="shared" si="48"/>
        <v>0</v>
      </c>
      <c r="W634" s="131" t="e">
        <f t="array" ref="W634">INDEX($B$20:$B$49,MATCH(0,COUNTIF($U$19:U633,$C$20:$C$700),0))</f>
        <v>#N/A</v>
      </c>
      <c r="X634" s="131">
        <f t="shared" si="49"/>
        <v>0</v>
      </c>
      <c r="Z634" s="131" t="e">
        <f t="array" ref="Z634">INDEX($D$20:$D$700,MATCH(0,COUNTIF(Z$19:$Z633,$D$20:$D$700),0))</f>
        <v>#N/A</v>
      </c>
      <c r="AA634" s="131">
        <f t="shared" si="50"/>
        <v>0</v>
      </c>
      <c r="AB634" s="131" t="e">
        <f t="array" ref="AB634">INDEX($B$20:$B$49,MATCH(0,COUNTIF(Z$19:$Z633,$D$20:$D$700),0))</f>
        <v>#N/A</v>
      </c>
      <c r="AC634" s="131">
        <f t="shared" si="51"/>
        <v>0</v>
      </c>
    </row>
    <row r="635" spans="2:29" x14ac:dyDescent="0.2">
      <c r="B635" s="114"/>
      <c r="C635" s="114"/>
      <c r="D635" s="113"/>
      <c r="U635" s="131" t="e">
        <f t="array" ref="U635">INDEX($C$20:$C$700,MATCH(0,COUNTIF($U$19:U634,$C$20:$C$700),0))</f>
        <v>#N/A</v>
      </c>
      <c r="V635" s="131">
        <f t="shared" si="48"/>
        <v>0</v>
      </c>
      <c r="W635" s="131" t="e">
        <f t="array" ref="W635">INDEX($B$20:$B$49,MATCH(0,COUNTIF($U$19:U634,$C$20:$C$700),0))</f>
        <v>#N/A</v>
      </c>
      <c r="X635" s="131">
        <f t="shared" si="49"/>
        <v>0</v>
      </c>
      <c r="Z635" s="131" t="e">
        <f t="array" ref="Z635">INDEX($D$20:$D$700,MATCH(0,COUNTIF(Z$19:$Z634,$D$20:$D$700),0))</f>
        <v>#N/A</v>
      </c>
      <c r="AA635" s="131">
        <f t="shared" si="50"/>
        <v>0</v>
      </c>
      <c r="AB635" s="131" t="e">
        <f t="array" ref="AB635">INDEX($B$20:$B$49,MATCH(0,COUNTIF(Z$19:$Z634,$D$20:$D$700),0))</f>
        <v>#N/A</v>
      </c>
      <c r="AC635" s="131">
        <f t="shared" si="51"/>
        <v>0</v>
      </c>
    </row>
    <row r="636" spans="2:29" x14ac:dyDescent="0.2">
      <c r="B636" s="114"/>
      <c r="C636" s="114"/>
      <c r="D636" s="113"/>
      <c r="U636" s="131" t="e">
        <f t="array" ref="U636">INDEX($C$20:$C$700,MATCH(0,COUNTIF($U$19:U635,$C$20:$C$700),0))</f>
        <v>#N/A</v>
      </c>
      <c r="V636" s="131">
        <f t="shared" si="48"/>
        <v>0</v>
      </c>
      <c r="W636" s="131" t="e">
        <f t="array" ref="W636">INDEX($B$20:$B$49,MATCH(0,COUNTIF($U$19:U635,$C$20:$C$700),0))</f>
        <v>#N/A</v>
      </c>
      <c r="X636" s="131">
        <f t="shared" si="49"/>
        <v>0</v>
      </c>
      <c r="Z636" s="131" t="e">
        <f t="array" ref="Z636">INDEX($D$20:$D$700,MATCH(0,COUNTIF(Z$19:$Z635,$D$20:$D$700),0))</f>
        <v>#N/A</v>
      </c>
      <c r="AA636" s="131">
        <f t="shared" si="50"/>
        <v>0</v>
      </c>
      <c r="AB636" s="131" t="e">
        <f t="array" ref="AB636">INDEX($B$20:$B$49,MATCH(0,COUNTIF(Z$19:$Z635,$D$20:$D$700),0))</f>
        <v>#N/A</v>
      </c>
      <c r="AC636" s="131">
        <f t="shared" si="51"/>
        <v>0</v>
      </c>
    </row>
    <row r="637" spans="2:29" x14ac:dyDescent="0.2">
      <c r="B637" s="114"/>
      <c r="C637" s="114"/>
      <c r="D637" s="113"/>
      <c r="U637" s="131" t="e">
        <f t="array" ref="U637">INDEX($C$20:$C$700,MATCH(0,COUNTIF($U$19:U636,$C$20:$C$700),0))</f>
        <v>#N/A</v>
      </c>
      <c r="V637" s="131">
        <f t="shared" si="48"/>
        <v>0</v>
      </c>
      <c r="W637" s="131" t="e">
        <f t="array" ref="W637">INDEX($B$20:$B$49,MATCH(0,COUNTIF($U$19:U636,$C$20:$C$700),0))</f>
        <v>#N/A</v>
      </c>
      <c r="X637" s="131">
        <f t="shared" si="49"/>
        <v>0</v>
      </c>
      <c r="Z637" s="131" t="e">
        <f t="array" ref="Z637">INDEX($D$20:$D$700,MATCH(0,COUNTIF(Z$19:$Z636,$D$20:$D$700),0))</f>
        <v>#N/A</v>
      </c>
      <c r="AA637" s="131">
        <f t="shared" si="50"/>
        <v>0</v>
      </c>
      <c r="AB637" s="131" t="e">
        <f t="array" ref="AB637">INDEX($B$20:$B$49,MATCH(0,COUNTIF(Z$19:$Z636,$D$20:$D$700),0))</f>
        <v>#N/A</v>
      </c>
      <c r="AC637" s="131">
        <f t="shared" si="51"/>
        <v>0</v>
      </c>
    </row>
    <row r="638" spans="2:29" x14ac:dyDescent="0.2">
      <c r="B638" s="114"/>
      <c r="C638" s="114"/>
      <c r="D638" s="113"/>
      <c r="U638" s="131" t="e">
        <f t="array" ref="U638">INDEX($C$20:$C$700,MATCH(0,COUNTIF($U$19:U637,$C$20:$C$700),0))</f>
        <v>#N/A</v>
      </c>
      <c r="V638" s="131">
        <f t="shared" si="48"/>
        <v>0</v>
      </c>
      <c r="W638" s="131" t="e">
        <f t="array" ref="W638">INDEX($B$20:$B$49,MATCH(0,COUNTIF($U$19:U637,$C$20:$C$700),0))</f>
        <v>#N/A</v>
      </c>
      <c r="X638" s="131">
        <f t="shared" si="49"/>
        <v>0</v>
      </c>
      <c r="Z638" s="131" t="e">
        <f t="array" ref="Z638">INDEX($D$20:$D$700,MATCH(0,COUNTIF(Z$19:$Z637,$D$20:$D$700),0))</f>
        <v>#N/A</v>
      </c>
      <c r="AA638" s="131">
        <f t="shared" si="50"/>
        <v>0</v>
      </c>
      <c r="AB638" s="131" t="e">
        <f t="array" ref="AB638">INDEX($B$20:$B$49,MATCH(0,COUNTIF(Z$19:$Z637,$D$20:$D$700),0))</f>
        <v>#N/A</v>
      </c>
      <c r="AC638" s="131">
        <f t="shared" si="51"/>
        <v>0</v>
      </c>
    </row>
    <row r="639" spans="2:29" x14ac:dyDescent="0.2">
      <c r="B639" s="114"/>
      <c r="C639" s="114"/>
      <c r="D639" s="113"/>
      <c r="U639" s="131" t="e">
        <f t="array" ref="U639">INDEX($C$20:$C$700,MATCH(0,COUNTIF($U$19:U638,$C$20:$C$700),0))</f>
        <v>#N/A</v>
      </c>
      <c r="V639" s="131">
        <f t="shared" si="48"/>
        <v>0</v>
      </c>
      <c r="W639" s="131" t="e">
        <f t="array" ref="W639">INDEX($B$20:$B$49,MATCH(0,COUNTIF($U$19:U638,$C$20:$C$700),0))</f>
        <v>#N/A</v>
      </c>
      <c r="X639" s="131">
        <f t="shared" si="49"/>
        <v>0</v>
      </c>
      <c r="Z639" s="131" t="e">
        <f t="array" ref="Z639">INDEX($D$20:$D$700,MATCH(0,COUNTIF(Z$19:$Z638,$D$20:$D$700),0))</f>
        <v>#N/A</v>
      </c>
      <c r="AA639" s="131">
        <f t="shared" si="50"/>
        <v>0</v>
      </c>
      <c r="AB639" s="131" t="e">
        <f t="array" ref="AB639">INDEX($B$20:$B$49,MATCH(0,COUNTIF(Z$19:$Z638,$D$20:$D$700),0))</f>
        <v>#N/A</v>
      </c>
      <c r="AC639" s="131">
        <f t="shared" si="51"/>
        <v>0</v>
      </c>
    </row>
    <row r="640" spans="2:29" x14ac:dyDescent="0.2">
      <c r="B640" s="114"/>
      <c r="C640" s="114"/>
      <c r="D640" s="113"/>
      <c r="U640" s="131" t="e">
        <f t="array" ref="U640">INDEX($C$20:$C$700,MATCH(0,COUNTIF($U$19:U639,$C$20:$C$700),0))</f>
        <v>#N/A</v>
      </c>
      <c r="V640" s="131">
        <f t="shared" si="48"/>
        <v>0</v>
      </c>
      <c r="W640" s="131" t="e">
        <f t="array" ref="W640">INDEX($B$20:$B$49,MATCH(0,COUNTIF($U$19:U639,$C$20:$C$700),0))</f>
        <v>#N/A</v>
      </c>
      <c r="X640" s="131">
        <f t="shared" si="49"/>
        <v>0</v>
      </c>
      <c r="Z640" s="131" t="e">
        <f t="array" ref="Z640">INDEX($D$20:$D$700,MATCH(0,COUNTIF(Z$19:$Z639,$D$20:$D$700),0))</f>
        <v>#N/A</v>
      </c>
      <c r="AA640" s="131">
        <f t="shared" si="50"/>
        <v>0</v>
      </c>
      <c r="AB640" s="131" t="e">
        <f t="array" ref="AB640">INDEX($B$20:$B$49,MATCH(0,COUNTIF(Z$19:$Z639,$D$20:$D$700),0))</f>
        <v>#N/A</v>
      </c>
      <c r="AC640" s="131">
        <f t="shared" si="51"/>
        <v>0</v>
      </c>
    </row>
    <row r="641" spans="2:29" x14ac:dyDescent="0.2">
      <c r="B641" s="114"/>
      <c r="C641" s="114"/>
      <c r="D641" s="113"/>
      <c r="U641" s="131" t="e">
        <f t="array" ref="U641">INDEX($C$20:$C$700,MATCH(0,COUNTIF($U$19:U640,$C$20:$C$700),0))</f>
        <v>#N/A</v>
      </c>
      <c r="V641" s="131">
        <f t="shared" si="48"/>
        <v>0</v>
      </c>
      <c r="W641" s="131" t="e">
        <f t="array" ref="W641">INDEX($B$20:$B$49,MATCH(0,COUNTIF($U$19:U640,$C$20:$C$700),0))</f>
        <v>#N/A</v>
      </c>
      <c r="X641" s="131">
        <f t="shared" si="49"/>
        <v>0</v>
      </c>
      <c r="Z641" s="131" t="e">
        <f t="array" ref="Z641">INDEX($D$20:$D$700,MATCH(0,COUNTIF(Z$19:$Z640,$D$20:$D$700),0))</f>
        <v>#N/A</v>
      </c>
      <c r="AA641" s="131">
        <f t="shared" si="50"/>
        <v>0</v>
      </c>
      <c r="AB641" s="131" t="e">
        <f t="array" ref="AB641">INDEX($B$20:$B$49,MATCH(0,COUNTIF(Z$19:$Z640,$D$20:$D$700),0))</f>
        <v>#N/A</v>
      </c>
      <c r="AC641" s="131">
        <f t="shared" si="51"/>
        <v>0</v>
      </c>
    </row>
    <row r="642" spans="2:29" x14ac:dyDescent="0.2">
      <c r="B642" s="114"/>
      <c r="C642" s="114"/>
      <c r="D642" s="113"/>
      <c r="U642" s="131" t="e">
        <f t="array" ref="U642">INDEX($C$20:$C$700,MATCH(0,COUNTIF($U$19:U641,$C$20:$C$700),0))</f>
        <v>#N/A</v>
      </c>
      <c r="V642" s="131">
        <f t="shared" si="48"/>
        <v>0</v>
      </c>
      <c r="W642" s="131" t="e">
        <f t="array" ref="W642">INDEX($B$20:$B$49,MATCH(0,COUNTIF($U$19:U641,$C$20:$C$700),0))</f>
        <v>#N/A</v>
      </c>
      <c r="X642" s="131">
        <f t="shared" si="49"/>
        <v>0</v>
      </c>
      <c r="Z642" s="131" t="e">
        <f t="array" ref="Z642">INDEX($D$20:$D$700,MATCH(0,COUNTIF(Z$19:$Z641,$D$20:$D$700),0))</f>
        <v>#N/A</v>
      </c>
      <c r="AA642" s="131">
        <f t="shared" si="50"/>
        <v>0</v>
      </c>
      <c r="AB642" s="131" t="e">
        <f t="array" ref="AB642">INDEX($B$20:$B$49,MATCH(0,COUNTIF(Z$19:$Z641,$D$20:$D$700),0))</f>
        <v>#N/A</v>
      </c>
      <c r="AC642" s="131">
        <f t="shared" si="51"/>
        <v>0</v>
      </c>
    </row>
    <row r="643" spans="2:29" x14ac:dyDescent="0.2">
      <c r="B643" s="114"/>
      <c r="C643" s="114"/>
      <c r="D643" s="113"/>
      <c r="U643" s="131" t="e">
        <f t="array" ref="U643">INDEX($C$20:$C$700,MATCH(0,COUNTIF($U$19:U642,$C$20:$C$700),0))</f>
        <v>#N/A</v>
      </c>
      <c r="V643" s="131">
        <f t="shared" si="48"/>
        <v>0</v>
      </c>
      <c r="W643" s="131" t="e">
        <f t="array" ref="W643">INDEX($B$20:$B$49,MATCH(0,COUNTIF($U$19:U642,$C$20:$C$700),0))</f>
        <v>#N/A</v>
      </c>
      <c r="X643" s="131">
        <f t="shared" si="49"/>
        <v>0</v>
      </c>
      <c r="Z643" s="131" t="e">
        <f t="array" ref="Z643">INDEX($D$20:$D$700,MATCH(0,COUNTIF(Z$19:$Z642,$D$20:$D$700),0))</f>
        <v>#N/A</v>
      </c>
      <c r="AA643" s="131">
        <f t="shared" si="50"/>
        <v>0</v>
      </c>
      <c r="AB643" s="131" t="e">
        <f t="array" ref="AB643">INDEX($B$20:$B$49,MATCH(0,COUNTIF(Z$19:$Z642,$D$20:$D$700),0))</f>
        <v>#N/A</v>
      </c>
      <c r="AC643" s="131">
        <f t="shared" si="51"/>
        <v>0</v>
      </c>
    </row>
    <row r="644" spans="2:29" x14ac:dyDescent="0.2">
      <c r="B644" s="114"/>
      <c r="C644" s="114"/>
      <c r="D644" s="113"/>
      <c r="U644" s="131" t="e">
        <f t="array" ref="U644">INDEX($C$20:$C$700,MATCH(0,COUNTIF($U$19:U643,$C$20:$C$700),0))</f>
        <v>#N/A</v>
      </c>
      <c r="V644" s="131">
        <f t="shared" si="48"/>
        <v>0</v>
      </c>
      <c r="W644" s="131" t="e">
        <f t="array" ref="W644">INDEX($B$20:$B$49,MATCH(0,COUNTIF($U$19:U643,$C$20:$C$700),0))</f>
        <v>#N/A</v>
      </c>
      <c r="X644" s="131">
        <f t="shared" si="49"/>
        <v>0</v>
      </c>
      <c r="Z644" s="131" t="e">
        <f t="array" ref="Z644">INDEX($D$20:$D$700,MATCH(0,COUNTIF(Z$19:$Z643,$D$20:$D$700),0))</f>
        <v>#N/A</v>
      </c>
      <c r="AA644" s="131">
        <f t="shared" si="50"/>
        <v>0</v>
      </c>
      <c r="AB644" s="131" t="e">
        <f t="array" ref="AB644">INDEX($B$20:$B$49,MATCH(0,COUNTIF(Z$19:$Z643,$D$20:$D$700),0))</f>
        <v>#N/A</v>
      </c>
      <c r="AC644" s="131">
        <f t="shared" si="51"/>
        <v>0</v>
      </c>
    </row>
    <row r="645" spans="2:29" x14ac:dyDescent="0.2">
      <c r="B645" s="114"/>
      <c r="C645" s="114"/>
      <c r="D645" s="113"/>
      <c r="U645" s="131" t="e">
        <f t="array" ref="U645">INDEX($C$20:$C$700,MATCH(0,COUNTIF($U$19:U644,$C$20:$C$700),0))</f>
        <v>#N/A</v>
      </c>
      <c r="V645" s="131">
        <f t="shared" si="48"/>
        <v>0</v>
      </c>
      <c r="W645" s="131" t="e">
        <f t="array" ref="W645">INDEX($B$20:$B$49,MATCH(0,COUNTIF($U$19:U644,$C$20:$C$700),0))</f>
        <v>#N/A</v>
      </c>
      <c r="X645" s="131">
        <f t="shared" si="49"/>
        <v>0</v>
      </c>
      <c r="Z645" s="131" t="e">
        <f t="array" ref="Z645">INDEX($D$20:$D$700,MATCH(0,COUNTIF(Z$19:$Z644,$D$20:$D$700),0))</f>
        <v>#N/A</v>
      </c>
      <c r="AA645" s="131">
        <f t="shared" si="50"/>
        <v>0</v>
      </c>
      <c r="AB645" s="131" t="e">
        <f t="array" ref="AB645">INDEX($B$20:$B$49,MATCH(0,COUNTIF(Z$19:$Z644,$D$20:$D$700),0))</f>
        <v>#N/A</v>
      </c>
      <c r="AC645" s="131">
        <f t="shared" si="51"/>
        <v>0</v>
      </c>
    </row>
    <row r="646" spans="2:29" x14ac:dyDescent="0.2">
      <c r="B646" s="114"/>
      <c r="C646" s="114"/>
      <c r="D646" s="113"/>
      <c r="U646" s="131" t="e">
        <f t="array" ref="U646">INDEX($C$20:$C$700,MATCH(0,COUNTIF($U$19:U645,$C$20:$C$700),0))</f>
        <v>#N/A</v>
      </c>
      <c r="V646" s="131">
        <f t="shared" ref="V646:V677" si="52">COUNTIF($C$20:$C$700,U646)</f>
        <v>0</v>
      </c>
      <c r="W646" s="131" t="e">
        <f t="array" ref="W646">INDEX($B$20:$B$49,MATCH(0,COUNTIF($U$19:U645,$C$20:$C$700),0))</f>
        <v>#N/A</v>
      </c>
      <c r="X646" s="131">
        <f t="shared" ref="X646:X677" si="53">SUMIFS($B$20:$B$700,$C$20:$C$700,U646)</f>
        <v>0</v>
      </c>
      <c r="Z646" s="131" t="e">
        <f t="array" ref="Z646">INDEX($D$20:$D$700,MATCH(0,COUNTIF(Z$19:$Z645,$D$20:$D$700),0))</f>
        <v>#N/A</v>
      </c>
      <c r="AA646" s="131">
        <f t="shared" ref="AA646:AA677" si="54">COUNTIF($D$20:$D$700,Z646)</f>
        <v>0</v>
      </c>
      <c r="AB646" s="131" t="e">
        <f t="array" ref="AB646">INDEX($B$20:$B$49,MATCH(0,COUNTIF(Z$19:$Z645,$D$20:$D$700),0))</f>
        <v>#N/A</v>
      </c>
      <c r="AC646" s="131">
        <f t="shared" ref="AC646:AC677" si="55">SUMIFS($B$20:$B$700,$D$20:$D$700,Z646)</f>
        <v>0</v>
      </c>
    </row>
    <row r="647" spans="2:29" x14ac:dyDescent="0.2">
      <c r="B647" s="114"/>
      <c r="C647" s="114"/>
      <c r="D647" s="113"/>
      <c r="U647" s="131" t="e">
        <f t="array" ref="U647">INDEX($C$20:$C$700,MATCH(0,COUNTIF($U$19:U646,$C$20:$C$700),0))</f>
        <v>#N/A</v>
      </c>
      <c r="V647" s="131">
        <f t="shared" si="52"/>
        <v>0</v>
      </c>
      <c r="W647" s="131" t="e">
        <f t="array" ref="W647">INDEX($B$20:$B$49,MATCH(0,COUNTIF($U$19:U646,$C$20:$C$700),0))</f>
        <v>#N/A</v>
      </c>
      <c r="X647" s="131">
        <f t="shared" si="53"/>
        <v>0</v>
      </c>
      <c r="Z647" s="131" t="e">
        <f t="array" ref="Z647">INDEX($D$20:$D$700,MATCH(0,COUNTIF(Z$19:$Z646,$D$20:$D$700),0))</f>
        <v>#N/A</v>
      </c>
      <c r="AA647" s="131">
        <f t="shared" si="54"/>
        <v>0</v>
      </c>
      <c r="AB647" s="131" t="e">
        <f t="array" ref="AB647">INDEX($B$20:$B$49,MATCH(0,COUNTIF(Z$19:$Z646,$D$20:$D$700),0))</f>
        <v>#N/A</v>
      </c>
      <c r="AC647" s="131">
        <f t="shared" si="55"/>
        <v>0</v>
      </c>
    </row>
    <row r="648" spans="2:29" x14ac:dyDescent="0.2">
      <c r="B648" s="114"/>
      <c r="C648" s="114"/>
      <c r="D648" s="113"/>
      <c r="U648" s="131" t="e">
        <f t="array" ref="U648">INDEX($C$20:$C$700,MATCH(0,COUNTIF($U$19:U647,$C$20:$C$700),0))</f>
        <v>#N/A</v>
      </c>
      <c r="V648" s="131">
        <f t="shared" si="52"/>
        <v>0</v>
      </c>
      <c r="W648" s="131" t="e">
        <f t="array" ref="W648">INDEX($B$20:$B$49,MATCH(0,COUNTIF($U$19:U647,$C$20:$C$700),0))</f>
        <v>#N/A</v>
      </c>
      <c r="X648" s="131">
        <f t="shared" si="53"/>
        <v>0</v>
      </c>
      <c r="Z648" s="131" t="e">
        <f t="array" ref="Z648">INDEX($D$20:$D$700,MATCH(0,COUNTIF(Z$19:$Z647,$D$20:$D$700),0))</f>
        <v>#N/A</v>
      </c>
      <c r="AA648" s="131">
        <f t="shared" si="54"/>
        <v>0</v>
      </c>
      <c r="AB648" s="131" t="e">
        <f t="array" ref="AB648">INDEX($B$20:$B$49,MATCH(0,COUNTIF(Z$19:$Z647,$D$20:$D$700),0))</f>
        <v>#N/A</v>
      </c>
      <c r="AC648" s="131">
        <f t="shared" si="55"/>
        <v>0</v>
      </c>
    </row>
    <row r="649" spans="2:29" x14ac:dyDescent="0.2">
      <c r="B649" s="114"/>
      <c r="C649" s="114"/>
      <c r="D649" s="113"/>
      <c r="U649" s="131" t="e">
        <f t="array" ref="U649">INDEX($C$20:$C$700,MATCH(0,COUNTIF($U$19:U648,$C$20:$C$700),0))</f>
        <v>#N/A</v>
      </c>
      <c r="V649" s="131">
        <f t="shared" si="52"/>
        <v>0</v>
      </c>
      <c r="W649" s="131" t="e">
        <f t="array" ref="W649">INDEX($B$20:$B$49,MATCH(0,COUNTIF($U$19:U648,$C$20:$C$700),0))</f>
        <v>#N/A</v>
      </c>
      <c r="X649" s="131">
        <f t="shared" si="53"/>
        <v>0</v>
      </c>
      <c r="Z649" s="131" t="e">
        <f t="array" ref="Z649">INDEX($D$20:$D$700,MATCH(0,COUNTIF(Z$19:$Z648,$D$20:$D$700),0))</f>
        <v>#N/A</v>
      </c>
      <c r="AA649" s="131">
        <f t="shared" si="54"/>
        <v>0</v>
      </c>
      <c r="AB649" s="131" t="e">
        <f t="array" ref="AB649">INDEX($B$20:$B$49,MATCH(0,COUNTIF(Z$19:$Z648,$D$20:$D$700),0))</f>
        <v>#N/A</v>
      </c>
      <c r="AC649" s="131">
        <f t="shared" si="55"/>
        <v>0</v>
      </c>
    </row>
    <row r="650" spans="2:29" x14ac:dyDescent="0.2">
      <c r="B650" s="114"/>
      <c r="C650" s="114"/>
      <c r="D650" s="113"/>
      <c r="U650" s="131" t="e">
        <f t="array" ref="U650">INDEX($C$20:$C$700,MATCH(0,COUNTIF($U$19:U649,$C$20:$C$700),0))</f>
        <v>#N/A</v>
      </c>
      <c r="V650" s="131">
        <f t="shared" si="52"/>
        <v>0</v>
      </c>
      <c r="W650" s="131" t="e">
        <f t="array" ref="W650">INDEX($B$20:$B$49,MATCH(0,COUNTIF($U$19:U649,$C$20:$C$700),0))</f>
        <v>#N/A</v>
      </c>
      <c r="X650" s="131">
        <f t="shared" si="53"/>
        <v>0</v>
      </c>
      <c r="Z650" s="131" t="e">
        <f t="array" ref="Z650">INDEX($D$20:$D$700,MATCH(0,COUNTIF(Z$19:$Z649,$D$20:$D$700),0))</f>
        <v>#N/A</v>
      </c>
      <c r="AA650" s="131">
        <f t="shared" si="54"/>
        <v>0</v>
      </c>
      <c r="AB650" s="131" t="e">
        <f t="array" ref="AB650">INDEX($B$20:$B$49,MATCH(0,COUNTIF(Z$19:$Z649,$D$20:$D$700),0))</f>
        <v>#N/A</v>
      </c>
      <c r="AC650" s="131">
        <f t="shared" si="55"/>
        <v>0</v>
      </c>
    </row>
    <row r="651" spans="2:29" x14ac:dyDescent="0.2">
      <c r="B651" s="114"/>
      <c r="C651" s="114"/>
      <c r="D651" s="113"/>
      <c r="U651" s="131" t="e">
        <f t="array" ref="U651">INDEX($C$20:$C$700,MATCH(0,COUNTIF($U$19:U650,$C$20:$C$700),0))</f>
        <v>#N/A</v>
      </c>
      <c r="V651" s="131">
        <f t="shared" si="52"/>
        <v>0</v>
      </c>
      <c r="W651" s="131" t="e">
        <f t="array" ref="W651">INDEX($B$20:$B$49,MATCH(0,COUNTIF($U$19:U650,$C$20:$C$700),0))</f>
        <v>#N/A</v>
      </c>
      <c r="X651" s="131">
        <f t="shared" si="53"/>
        <v>0</v>
      </c>
      <c r="Z651" s="131" t="e">
        <f t="array" ref="Z651">INDEX($D$20:$D$700,MATCH(0,COUNTIF(Z$19:$Z650,$D$20:$D$700),0))</f>
        <v>#N/A</v>
      </c>
      <c r="AA651" s="131">
        <f t="shared" si="54"/>
        <v>0</v>
      </c>
      <c r="AB651" s="131" t="e">
        <f t="array" ref="AB651">INDEX($B$20:$B$49,MATCH(0,COUNTIF(Z$19:$Z650,$D$20:$D$700),0))</f>
        <v>#N/A</v>
      </c>
      <c r="AC651" s="131">
        <f t="shared" si="55"/>
        <v>0</v>
      </c>
    </row>
    <row r="652" spans="2:29" x14ac:dyDescent="0.2">
      <c r="B652" s="114"/>
      <c r="C652" s="114"/>
      <c r="D652" s="113"/>
      <c r="U652" s="131" t="e">
        <f t="array" ref="U652">INDEX($C$20:$C$700,MATCH(0,COUNTIF($U$19:U651,$C$20:$C$700),0))</f>
        <v>#N/A</v>
      </c>
      <c r="V652" s="131">
        <f t="shared" si="52"/>
        <v>0</v>
      </c>
      <c r="W652" s="131" t="e">
        <f t="array" ref="W652">INDEX($B$20:$B$49,MATCH(0,COUNTIF($U$19:U651,$C$20:$C$700),0))</f>
        <v>#N/A</v>
      </c>
      <c r="X652" s="131">
        <f t="shared" si="53"/>
        <v>0</v>
      </c>
      <c r="Z652" s="131" t="e">
        <f t="array" ref="Z652">INDEX($D$20:$D$700,MATCH(0,COUNTIF(Z$19:$Z651,$D$20:$D$700),0))</f>
        <v>#N/A</v>
      </c>
      <c r="AA652" s="131">
        <f t="shared" si="54"/>
        <v>0</v>
      </c>
      <c r="AB652" s="131" t="e">
        <f t="array" ref="AB652">INDEX($B$20:$B$49,MATCH(0,COUNTIF(Z$19:$Z651,$D$20:$D$700),0))</f>
        <v>#N/A</v>
      </c>
      <c r="AC652" s="131">
        <f t="shared" si="55"/>
        <v>0</v>
      </c>
    </row>
    <row r="653" spans="2:29" x14ac:dyDescent="0.2">
      <c r="B653" s="114"/>
      <c r="C653" s="114"/>
      <c r="D653" s="113"/>
      <c r="U653" s="131" t="e">
        <f t="array" ref="U653">INDEX($C$20:$C$700,MATCH(0,COUNTIF($U$19:U652,$C$20:$C$700),0))</f>
        <v>#N/A</v>
      </c>
      <c r="V653" s="131">
        <f t="shared" si="52"/>
        <v>0</v>
      </c>
      <c r="W653" s="131" t="e">
        <f t="array" ref="W653">INDEX($B$20:$B$49,MATCH(0,COUNTIF($U$19:U652,$C$20:$C$700),0))</f>
        <v>#N/A</v>
      </c>
      <c r="X653" s="131">
        <f t="shared" si="53"/>
        <v>0</v>
      </c>
      <c r="Z653" s="131" t="e">
        <f t="array" ref="Z653">INDEX($D$20:$D$700,MATCH(0,COUNTIF(Z$19:$Z652,$D$20:$D$700),0))</f>
        <v>#N/A</v>
      </c>
      <c r="AA653" s="131">
        <f t="shared" si="54"/>
        <v>0</v>
      </c>
      <c r="AB653" s="131" t="e">
        <f t="array" ref="AB653">INDEX($B$20:$B$49,MATCH(0,COUNTIF(Z$19:$Z652,$D$20:$D$700),0))</f>
        <v>#N/A</v>
      </c>
      <c r="AC653" s="131">
        <f t="shared" si="55"/>
        <v>0</v>
      </c>
    </row>
    <row r="654" spans="2:29" x14ac:dyDescent="0.2">
      <c r="B654" s="114"/>
      <c r="C654" s="114"/>
      <c r="D654" s="113"/>
      <c r="U654" s="131" t="e">
        <f t="array" ref="U654">INDEX($C$20:$C$700,MATCH(0,COUNTIF($U$19:U653,$C$20:$C$700),0))</f>
        <v>#N/A</v>
      </c>
      <c r="V654" s="131">
        <f t="shared" si="52"/>
        <v>0</v>
      </c>
      <c r="W654" s="131" t="e">
        <f t="array" ref="W654">INDEX($B$20:$B$49,MATCH(0,COUNTIF($U$19:U653,$C$20:$C$700),0))</f>
        <v>#N/A</v>
      </c>
      <c r="X654" s="131">
        <f t="shared" si="53"/>
        <v>0</v>
      </c>
      <c r="Z654" s="131" t="e">
        <f t="array" ref="Z654">INDEX($D$20:$D$700,MATCH(0,COUNTIF(Z$19:$Z653,$D$20:$D$700),0))</f>
        <v>#N/A</v>
      </c>
      <c r="AA654" s="131">
        <f t="shared" si="54"/>
        <v>0</v>
      </c>
      <c r="AB654" s="131" t="e">
        <f t="array" ref="AB654">INDEX($B$20:$B$49,MATCH(0,COUNTIF(Z$19:$Z653,$D$20:$D$700),0))</f>
        <v>#N/A</v>
      </c>
      <c r="AC654" s="131">
        <f t="shared" si="55"/>
        <v>0</v>
      </c>
    </row>
    <row r="655" spans="2:29" x14ac:dyDescent="0.2">
      <c r="B655" s="114"/>
      <c r="C655" s="114"/>
      <c r="D655" s="113"/>
      <c r="U655" s="131" t="e">
        <f t="array" ref="U655">INDEX($C$20:$C$700,MATCH(0,COUNTIF($U$19:U654,$C$20:$C$700),0))</f>
        <v>#N/A</v>
      </c>
      <c r="V655" s="131">
        <f t="shared" si="52"/>
        <v>0</v>
      </c>
      <c r="W655" s="131" t="e">
        <f t="array" ref="W655">INDEX($B$20:$B$49,MATCH(0,COUNTIF($U$19:U654,$C$20:$C$700),0))</f>
        <v>#N/A</v>
      </c>
      <c r="X655" s="131">
        <f t="shared" si="53"/>
        <v>0</v>
      </c>
      <c r="Z655" s="131" t="e">
        <f t="array" ref="Z655">INDEX($D$20:$D$700,MATCH(0,COUNTIF(Z$19:$Z654,$D$20:$D$700),0))</f>
        <v>#N/A</v>
      </c>
      <c r="AA655" s="131">
        <f t="shared" si="54"/>
        <v>0</v>
      </c>
      <c r="AB655" s="131" t="e">
        <f t="array" ref="AB655">INDEX($B$20:$B$49,MATCH(0,COUNTIF(Z$19:$Z654,$D$20:$D$700),0))</f>
        <v>#N/A</v>
      </c>
      <c r="AC655" s="131">
        <f t="shared" si="55"/>
        <v>0</v>
      </c>
    </row>
    <row r="656" spans="2:29" x14ac:dyDescent="0.2">
      <c r="B656" s="114"/>
      <c r="C656" s="114"/>
      <c r="D656" s="113"/>
      <c r="U656" s="131" t="e">
        <f t="array" ref="U656">INDEX($C$20:$C$700,MATCH(0,COUNTIF($U$19:U655,$C$20:$C$700),0))</f>
        <v>#N/A</v>
      </c>
      <c r="V656" s="131">
        <f t="shared" si="52"/>
        <v>0</v>
      </c>
      <c r="W656" s="131" t="e">
        <f t="array" ref="W656">INDEX($B$20:$B$49,MATCH(0,COUNTIF($U$19:U655,$C$20:$C$700),0))</f>
        <v>#N/A</v>
      </c>
      <c r="X656" s="131">
        <f t="shared" si="53"/>
        <v>0</v>
      </c>
      <c r="Z656" s="131" t="e">
        <f t="array" ref="Z656">INDEX($D$20:$D$700,MATCH(0,COUNTIF(Z$19:$Z655,$D$20:$D$700),0))</f>
        <v>#N/A</v>
      </c>
      <c r="AA656" s="131">
        <f t="shared" si="54"/>
        <v>0</v>
      </c>
      <c r="AB656" s="131" t="e">
        <f t="array" ref="AB656">INDEX($B$20:$B$49,MATCH(0,COUNTIF(Z$19:$Z655,$D$20:$D$700),0))</f>
        <v>#N/A</v>
      </c>
      <c r="AC656" s="131">
        <f t="shared" si="55"/>
        <v>0</v>
      </c>
    </row>
    <row r="657" spans="2:29" x14ac:dyDescent="0.2">
      <c r="B657" s="114"/>
      <c r="C657" s="114"/>
      <c r="D657" s="113"/>
      <c r="U657" s="131" t="e">
        <f t="array" ref="U657">INDEX($C$20:$C$700,MATCH(0,COUNTIF($U$19:U656,$C$20:$C$700),0))</f>
        <v>#N/A</v>
      </c>
      <c r="V657" s="131">
        <f t="shared" si="52"/>
        <v>0</v>
      </c>
      <c r="W657" s="131" t="e">
        <f t="array" ref="W657">INDEX($B$20:$B$49,MATCH(0,COUNTIF($U$19:U656,$C$20:$C$700),0))</f>
        <v>#N/A</v>
      </c>
      <c r="X657" s="131">
        <f t="shared" si="53"/>
        <v>0</v>
      </c>
      <c r="Z657" s="131" t="e">
        <f t="array" ref="Z657">INDEX($D$20:$D$700,MATCH(0,COUNTIF(Z$19:$Z656,$D$20:$D$700),0))</f>
        <v>#N/A</v>
      </c>
      <c r="AA657" s="131">
        <f t="shared" si="54"/>
        <v>0</v>
      </c>
      <c r="AB657" s="131" t="e">
        <f t="array" ref="AB657">INDEX($B$20:$B$49,MATCH(0,COUNTIF(Z$19:$Z656,$D$20:$D$700),0))</f>
        <v>#N/A</v>
      </c>
      <c r="AC657" s="131">
        <f t="shared" si="55"/>
        <v>0</v>
      </c>
    </row>
    <row r="658" spans="2:29" x14ac:dyDescent="0.2">
      <c r="B658" s="114"/>
      <c r="C658" s="114"/>
      <c r="D658" s="113"/>
      <c r="U658" s="131" t="e">
        <f t="array" ref="U658">INDEX($C$20:$C$700,MATCH(0,COUNTIF($U$19:U657,$C$20:$C$700),0))</f>
        <v>#N/A</v>
      </c>
      <c r="V658" s="131">
        <f t="shared" si="52"/>
        <v>0</v>
      </c>
      <c r="W658" s="131" t="e">
        <f t="array" ref="W658">INDEX($B$20:$B$49,MATCH(0,COUNTIF($U$19:U657,$C$20:$C$700),0))</f>
        <v>#N/A</v>
      </c>
      <c r="X658" s="131">
        <f t="shared" si="53"/>
        <v>0</v>
      </c>
      <c r="Z658" s="131" t="e">
        <f t="array" ref="Z658">INDEX($D$20:$D$700,MATCH(0,COUNTIF(Z$19:$Z657,$D$20:$D$700),0))</f>
        <v>#N/A</v>
      </c>
      <c r="AA658" s="131">
        <f t="shared" si="54"/>
        <v>0</v>
      </c>
      <c r="AB658" s="131" t="e">
        <f t="array" ref="AB658">INDEX($B$20:$B$49,MATCH(0,COUNTIF(Z$19:$Z657,$D$20:$D$700),0))</f>
        <v>#N/A</v>
      </c>
      <c r="AC658" s="131">
        <f t="shared" si="55"/>
        <v>0</v>
      </c>
    </row>
    <row r="659" spans="2:29" x14ac:dyDescent="0.2">
      <c r="B659" s="114"/>
      <c r="C659" s="114"/>
      <c r="D659" s="113"/>
      <c r="U659" s="131" t="e">
        <f t="array" ref="U659">INDEX($C$20:$C$700,MATCH(0,COUNTIF($U$19:U658,$C$20:$C$700),0))</f>
        <v>#N/A</v>
      </c>
      <c r="V659" s="131">
        <f t="shared" si="52"/>
        <v>0</v>
      </c>
      <c r="W659" s="131" t="e">
        <f t="array" ref="W659">INDEX($B$20:$B$49,MATCH(0,COUNTIF($U$19:U658,$C$20:$C$700),0))</f>
        <v>#N/A</v>
      </c>
      <c r="X659" s="131">
        <f t="shared" si="53"/>
        <v>0</v>
      </c>
      <c r="Z659" s="131" t="e">
        <f t="array" ref="Z659">INDEX($D$20:$D$700,MATCH(0,COUNTIF(Z$19:$Z658,$D$20:$D$700),0))</f>
        <v>#N/A</v>
      </c>
      <c r="AA659" s="131">
        <f t="shared" si="54"/>
        <v>0</v>
      </c>
      <c r="AB659" s="131" t="e">
        <f t="array" ref="AB659">INDEX($B$20:$B$49,MATCH(0,COUNTIF(Z$19:$Z658,$D$20:$D$700),0))</f>
        <v>#N/A</v>
      </c>
      <c r="AC659" s="131">
        <f t="shared" si="55"/>
        <v>0</v>
      </c>
    </row>
    <row r="660" spans="2:29" x14ac:dyDescent="0.2">
      <c r="B660" s="114"/>
      <c r="C660" s="114"/>
      <c r="D660" s="113"/>
      <c r="U660" s="131" t="e">
        <f t="array" ref="U660">INDEX($C$20:$C$700,MATCH(0,COUNTIF($U$19:U659,$C$20:$C$700),0))</f>
        <v>#N/A</v>
      </c>
      <c r="V660" s="131">
        <f t="shared" si="52"/>
        <v>0</v>
      </c>
      <c r="W660" s="131" t="e">
        <f t="array" ref="W660">INDEX($B$20:$B$49,MATCH(0,COUNTIF($U$19:U659,$C$20:$C$700),0))</f>
        <v>#N/A</v>
      </c>
      <c r="X660" s="131">
        <f t="shared" si="53"/>
        <v>0</v>
      </c>
      <c r="Z660" s="131" t="e">
        <f t="array" ref="Z660">INDEX($D$20:$D$700,MATCH(0,COUNTIF(Z$19:$Z659,$D$20:$D$700),0))</f>
        <v>#N/A</v>
      </c>
      <c r="AA660" s="131">
        <f t="shared" si="54"/>
        <v>0</v>
      </c>
      <c r="AB660" s="131" t="e">
        <f t="array" ref="AB660">INDEX($B$20:$B$49,MATCH(0,COUNTIF(Z$19:$Z659,$D$20:$D$700),0))</f>
        <v>#N/A</v>
      </c>
      <c r="AC660" s="131">
        <f t="shared" si="55"/>
        <v>0</v>
      </c>
    </row>
    <row r="661" spans="2:29" x14ac:dyDescent="0.2">
      <c r="B661" s="114"/>
      <c r="C661" s="114"/>
      <c r="D661" s="113"/>
      <c r="U661" s="131" t="e">
        <f t="array" ref="U661">INDEX($C$20:$C$700,MATCH(0,COUNTIF($U$19:U660,$C$20:$C$700),0))</f>
        <v>#N/A</v>
      </c>
      <c r="V661" s="131">
        <f t="shared" si="52"/>
        <v>0</v>
      </c>
      <c r="W661" s="131" t="e">
        <f t="array" ref="W661">INDEX($B$20:$B$49,MATCH(0,COUNTIF($U$19:U660,$C$20:$C$700),0))</f>
        <v>#N/A</v>
      </c>
      <c r="X661" s="131">
        <f t="shared" si="53"/>
        <v>0</v>
      </c>
      <c r="Z661" s="131" t="e">
        <f t="array" ref="Z661">INDEX($D$20:$D$700,MATCH(0,COUNTIF(Z$19:$Z660,$D$20:$D$700),0))</f>
        <v>#N/A</v>
      </c>
      <c r="AA661" s="131">
        <f t="shared" si="54"/>
        <v>0</v>
      </c>
      <c r="AB661" s="131" t="e">
        <f t="array" ref="AB661">INDEX($B$20:$B$49,MATCH(0,COUNTIF(Z$19:$Z660,$D$20:$D$700),0))</f>
        <v>#N/A</v>
      </c>
      <c r="AC661" s="131">
        <f t="shared" si="55"/>
        <v>0</v>
      </c>
    </row>
    <row r="662" spans="2:29" x14ac:dyDescent="0.2">
      <c r="B662" s="114"/>
      <c r="C662" s="114"/>
      <c r="D662" s="113"/>
      <c r="U662" s="131" t="e">
        <f t="array" ref="U662">INDEX($C$20:$C$700,MATCH(0,COUNTIF($U$19:U661,$C$20:$C$700),0))</f>
        <v>#N/A</v>
      </c>
      <c r="V662" s="131">
        <f t="shared" si="52"/>
        <v>0</v>
      </c>
      <c r="W662" s="131" t="e">
        <f t="array" ref="W662">INDEX($B$20:$B$49,MATCH(0,COUNTIF($U$19:U661,$C$20:$C$700),0))</f>
        <v>#N/A</v>
      </c>
      <c r="X662" s="131">
        <f t="shared" si="53"/>
        <v>0</v>
      </c>
      <c r="Z662" s="131" t="e">
        <f t="array" ref="Z662">INDEX($D$20:$D$700,MATCH(0,COUNTIF(Z$19:$Z661,$D$20:$D$700),0))</f>
        <v>#N/A</v>
      </c>
      <c r="AA662" s="131">
        <f t="shared" si="54"/>
        <v>0</v>
      </c>
      <c r="AB662" s="131" t="e">
        <f t="array" ref="AB662">INDEX($B$20:$B$49,MATCH(0,COUNTIF(Z$19:$Z661,$D$20:$D$700),0))</f>
        <v>#N/A</v>
      </c>
      <c r="AC662" s="131">
        <f t="shared" si="55"/>
        <v>0</v>
      </c>
    </row>
    <row r="663" spans="2:29" x14ac:dyDescent="0.2">
      <c r="B663" s="114"/>
      <c r="C663" s="114"/>
      <c r="D663" s="113"/>
      <c r="U663" s="131" t="e">
        <f t="array" ref="U663">INDEX($C$20:$C$700,MATCH(0,COUNTIF($U$19:U662,$C$20:$C$700),0))</f>
        <v>#N/A</v>
      </c>
      <c r="V663" s="131">
        <f t="shared" si="52"/>
        <v>0</v>
      </c>
      <c r="W663" s="131" t="e">
        <f t="array" ref="W663">INDEX($B$20:$B$49,MATCH(0,COUNTIF($U$19:U662,$C$20:$C$700),0))</f>
        <v>#N/A</v>
      </c>
      <c r="X663" s="131">
        <f t="shared" si="53"/>
        <v>0</v>
      </c>
      <c r="Z663" s="131" t="e">
        <f t="array" ref="Z663">INDEX($D$20:$D$700,MATCH(0,COUNTIF(Z$19:$Z662,$D$20:$D$700),0))</f>
        <v>#N/A</v>
      </c>
      <c r="AA663" s="131">
        <f t="shared" si="54"/>
        <v>0</v>
      </c>
      <c r="AB663" s="131" t="e">
        <f t="array" ref="AB663">INDEX($B$20:$B$49,MATCH(0,COUNTIF(Z$19:$Z662,$D$20:$D$700),0))</f>
        <v>#N/A</v>
      </c>
      <c r="AC663" s="131">
        <f t="shared" si="55"/>
        <v>0</v>
      </c>
    </row>
    <row r="664" spans="2:29" x14ac:dyDescent="0.2">
      <c r="B664" s="114"/>
      <c r="C664" s="114"/>
      <c r="D664" s="113"/>
      <c r="U664" s="131" t="e">
        <f t="array" ref="U664">INDEX($C$20:$C$700,MATCH(0,COUNTIF($U$19:U663,$C$20:$C$700),0))</f>
        <v>#N/A</v>
      </c>
      <c r="V664" s="131">
        <f t="shared" si="52"/>
        <v>0</v>
      </c>
      <c r="W664" s="131" t="e">
        <f t="array" ref="W664">INDEX($B$20:$B$49,MATCH(0,COUNTIF($U$19:U663,$C$20:$C$700),0))</f>
        <v>#N/A</v>
      </c>
      <c r="X664" s="131">
        <f t="shared" si="53"/>
        <v>0</v>
      </c>
      <c r="Z664" s="131" t="e">
        <f t="array" ref="Z664">INDEX($D$20:$D$700,MATCH(0,COUNTIF(Z$19:$Z663,$D$20:$D$700),0))</f>
        <v>#N/A</v>
      </c>
      <c r="AA664" s="131">
        <f t="shared" si="54"/>
        <v>0</v>
      </c>
      <c r="AB664" s="131" t="e">
        <f t="array" ref="AB664">INDEX($B$20:$B$49,MATCH(0,COUNTIF(Z$19:$Z663,$D$20:$D$700),0))</f>
        <v>#N/A</v>
      </c>
      <c r="AC664" s="131">
        <f t="shared" si="55"/>
        <v>0</v>
      </c>
    </row>
    <row r="665" spans="2:29" x14ac:dyDescent="0.2">
      <c r="B665" s="114"/>
      <c r="C665" s="114"/>
      <c r="D665" s="113"/>
      <c r="U665" s="131" t="e">
        <f t="array" ref="U665">INDEX($C$20:$C$700,MATCH(0,COUNTIF($U$19:U664,$C$20:$C$700),0))</f>
        <v>#N/A</v>
      </c>
      <c r="V665" s="131">
        <f t="shared" si="52"/>
        <v>0</v>
      </c>
      <c r="W665" s="131" t="e">
        <f t="array" ref="W665">INDEX($B$20:$B$49,MATCH(0,COUNTIF($U$19:U664,$C$20:$C$700),0))</f>
        <v>#N/A</v>
      </c>
      <c r="X665" s="131">
        <f t="shared" si="53"/>
        <v>0</v>
      </c>
      <c r="Z665" s="131" t="e">
        <f t="array" ref="Z665">INDEX($D$20:$D$700,MATCH(0,COUNTIF(Z$19:$Z664,$D$20:$D$700),0))</f>
        <v>#N/A</v>
      </c>
      <c r="AA665" s="131">
        <f t="shared" si="54"/>
        <v>0</v>
      </c>
      <c r="AB665" s="131" t="e">
        <f t="array" ref="AB665">INDEX($B$20:$B$49,MATCH(0,COUNTIF(Z$19:$Z664,$D$20:$D$700),0))</f>
        <v>#N/A</v>
      </c>
      <c r="AC665" s="131">
        <f t="shared" si="55"/>
        <v>0</v>
      </c>
    </row>
    <row r="666" spans="2:29" x14ac:dyDescent="0.2">
      <c r="B666" s="114"/>
      <c r="C666" s="114"/>
      <c r="D666" s="113"/>
      <c r="U666" s="131" t="e">
        <f t="array" ref="U666">INDEX($C$20:$C$700,MATCH(0,COUNTIF($U$19:U665,$C$20:$C$700),0))</f>
        <v>#N/A</v>
      </c>
      <c r="V666" s="131">
        <f t="shared" si="52"/>
        <v>0</v>
      </c>
      <c r="W666" s="131" t="e">
        <f t="array" ref="W666">INDEX($B$20:$B$49,MATCH(0,COUNTIF($U$19:U665,$C$20:$C$700),0))</f>
        <v>#N/A</v>
      </c>
      <c r="X666" s="131">
        <f t="shared" si="53"/>
        <v>0</v>
      </c>
      <c r="Z666" s="131" t="e">
        <f t="array" ref="Z666">INDEX($D$20:$D$700,MATCH(0,COUNTIF(Z$19:$Z665,$D$20:$D$700),0))</f>
        <v>#N/A</v>
      </c>
      <c r="AA666" s="131">
        <f t="shared" si="54"/>
        <v>0</v>
      </c>
      <c r="AB666" s="131" t="e">
        <f t="array" ref="AB666">INDEX($B$20:$B$49,MATCH(0,COUNTIF(Z$19:$Z665,$D$20:$D$700),0))</f>
        <v>#N/A</v>
      </c>
      <c r="AC666" s="131">
        <f t="shared" si="55"/>
        <v>0</v>
      </c>
    </row>
    <row r="667" spans="2:29" x14ac:dyDescent="0.2">
      <c r="B667" s="114"/>
      <c r="C667" s="114"/>
      <c r="D667" s="113"/>
      <c r="U667" s="131" t="e">
        <f t="array" ref="U667">INDEX($C$20:$C$700,MATCH(0,COUNTIF($U$19:U666,$C$20:$C$700),0))</f>
        <v>#N/A</v>
      </c>
      <c r="V667" s="131">
        <f t="shared" si="52"/>
        <v>0</v>
      </c>
      <c r="W667" s="131" t="e">
        <f t="array" ref="W667">INDEX($B$20:$B$49,MATCH(0,COUNTIF($U$19:U666,$C$20:$C$700),0))</f>
        <v>#N/A</v>
      </c>
      <c r="X667" s="131">
        <f t="shared" si="53"/>
        <v>0</v>
      </c>
      <c r="Z667" s="131" t="e">
        <f t="array" ref="Z667">INDEX($D$20:$D$700,MATCH(0,COUNTIF(Z$19:$Z666,$D$20:$D$700),0))</f>
        <v>#N/A</v>
      </c>
      <c r="AA667" s="131">
        <f t="shared" si="54"/>
        <v>0</v>
      </c>
      <c r="AB667" s="131" t="e">
        <f t="array" ref="AB667">INDEX($B$20:$B$49,MATCH(0,COUNTIF(Z$19:$Z666,$D$20:$D$700),0))</f>
        <v>#N/A</v>
      </c>
      <c r="AC667" s="131">
        <f t="shared" si="55"/>
        <v>0</v>
      </c>
    </row>
    <row r="668" spans="2:29" x14ac:dyDescent="0.2">
      <c r="B668" s="114"/>
      <c r="C668" s="114"/>
      <c r="D668" s="113"/>
      <c r="U668" s="131" t="e">
        <f t="array" ref="U668">INDEX($C$20:$C$700,MATCH(0,COUNTIF($U$19:U667,$C$20:$C$700),0))</f>
        <v>#N/A</v>
      </c>
      <c r="V668" s="131">
        <f t="shared" si="52"/>
        <v>0</v>
      </c>
      <c r="W668" s="131" t="e">
        <f t="array" ref="W668">INDEX($B$20:$B$49,MATCH(0,COUNTIF($U$19:U667,$C$20:$C$700),0))</f>
        <v>#N/A</v>
      </c>
      <c r="X668" s="131">
        <f t="shared" si="53"/>
        <v>0</v>
      </c>
      <c r="Z668" s="131" t="e">
        <f t="array" ref="Z668">INDEX($D$20:$D$700,MATCH(0,COUNTIF(Z$19:$Z667,$D$20:$D$700),0))</f>
        <v>#N/A</v>
      </c>
      <c r="AA668" s="131">
        <f t="shared" si="54"/>
        <v>0</v>
      </c>
      <c r="AB668" s="131" t="e">
        <f t="array" ref="AB668">INDEX($B$20:$B$49,MATCH(0,COUNTIF(Z$19:$Z667,$D$20:$D$700),0))</f>
        <v>#N/A</v>
      </c>
      <c r="AC668" s="131">
        <f t="shared" si="55"/>
        <v>0</v>
      </c>
    </row>
    <row r="669" spans="2:29" x14ac:dyDescent="0.2">
      <c r="B669" s="114"/>
      <c r="C669" s="114"/>
      <c r="D669" s="113"/>
      <c r="U669" s="131" t="e">
        <f t="array" ref="U669">INDEX($C$20:$C$700,MATCH(0,COUNTIF($U$19:U668,$C$20:$C$700),0))</f>
        <v>#N/A</v>
      </c>
      <c r="V669" s="131">
        <f t="shared" si="52"/>
        <v>0</v>
      </c>
      <c r="W669" s="131" t="e">
        <f t="array" ref="W669">INDEX($B$20:$B$49,MATCH(0,COUNTIF($U$19:U668,$C$20:$C$700),0))</f>
        <v>#N/A</v>
      </c>
      <c r="X669" s="131">
        <f t="shared" si="53"/>
        <v>0</v>
      </c>
      <c r="Z669" s="131" t="e">
        <f t="array" ref="Z669">INDEX($D$20:$D$700,MATCH(0,COUNTIF(Z$19:$Z668,$D$20:$D$700),0))</f>
        <v>#N/A</v>
      </c>
      <c r="AA669" s="131">
        <f t="shared" si="54"/>
        <v>0</v>
      </c>
      <c r="AB669" s="131" t="e">
        <f t="array" ref="AB669">INDEX($B$20:$B$49,MATCH(0,COUNTIF(Z$19:$Z668,$D$20:$D$700),0))</f>
        <v>#N/A</v>
      </c>
      <c r="AC669" s="131">
        <f t="shared" si="55"/>
        <v>0</v>
      </c>
    </row>
    <row r="670" spans="2:29" x14ac:dyDescent="0.2">
      <c r="B670" s="114"/>
      <c r="C670" s="114"/>
      <c r="D670" s="113"/>
      <c r="U670" s="131" t="e">
        <f t="array" ref="U670">INDEX($C$20:$C$700,MATCH(0,COUNTIF($U$19:U669,$C$20:$C$700),0))</f>
        <v>#N/A</v>
      </c>
      <c r="V670" s="131">
        <f t="shared" si="52"/>
        <v>0</v>
      </c>
      <c r="W670" s="131" t="e">
        <f t="array" ref="W670">INDEX($B$20:$B$49,MATCH(0,COUNTIF($U$19:U669,$C$20:$C$700),0))</f>
        <v>#N/A</v>
      </c>
      <c r="X670" s="131">
        <f t="shared" si="53"/>
        <v>0</v>
      </c>
      <c r="Z670" s="131" t="e">
        <f t="array" ref="Z670">INDEX($D$20:$D$700,MATCH(0,COUNTIF(Z$19:$Z669,$D$20:$D$700),0))</f>
        <v>#N/A</v>
      </c>
      <c r="AA670" s="131">
        <f t="shared" si="54"/>
        <v>0</v>
      </c>
      <c r="AB670" s="131" t="e">
        <f t="array" ref="AB670">INDEX($B$20:$B$49,MATCH(0,COUNTIF(Z$19:$Z669,$D$20:$D$700),0))</f>
        <v>#N/A</v>
      </c>
      <c r="AC670" s="131">
        <f t="shared" si="55"/>
        <v>0</v>
      </c>
    </row>
    <row r="671" spans="2:29" x14ac:dyDescent="0.2">
      <c r="B671" s="114"/>
      <c r="C671" s="114"/>
      <c r="D671" s="113"/>
      <c r="U671" s="131" t="e">
        <f t="array" ref="U671">INDEX($C$20:$C$700,MATCH(0,COUNTIF($U$19:U670,$C$20:$C$700),0))</f>
        <v>#N/A</v>
      </c>
      <c r="V671" s="131">
        <f t="shared" si="52"/>
        <v>0</v>
      </c>
      <c r="W671" s="131" t="e">
        <f t="array" ref="W671">INDEX($B$20:$B$49,MATCH(0,COUNTIF($U$19:U670,$C$20:$C$700),0))</f>
        <v>#N/A</v>
      </c>
      <c r="X671" s="131">
        <f t="shared" si="53"/>
        <v>0</v>
      </c>
      <c r="Z671" s="131" t="e">
        <f t="array" ref="Z671">INDEX($D$20:$D$700,MATCH(0,COUNTIF(Z$19:$Z670,$D$20:$D$700),0))</f>
        <v>#N/A</v>
      </c>
      <c r="AA671" s="131">
        <f t="shared" si="54"/>
        <v>0</v>
      </c>
      <c r="AB671" s="131" t="e">
        <f t="array" ref="AB671">INDEX($B$20:$B$49,MATCH(0,COUNTIF(Z$19:$Z670,$D$20:$D$700),0))</f>
        <v>#N/A</v>
      </c>
      <c r="AC671" s="131">
        <f t="shared" si="55"/>
        <v>0</v>
      </c>
    </row>
    <row r="672" spans="2:29" x14ac:dyDescent="0.2">
      <c r="B672" s="114"/>
      <c r="C672" s="114"/>
      <c r="D672" s="113"/>
      <c r="U672" s="131" t="e">
        <f t="array" ref="U672">INDEX($C$20:$C$700,MATCH(0,COUNTIF($U$19:U671,$C$20:$C$700),0))</f>
        <v>#N/A</v>
      </c>
      <c r="V672" s="131">
        <f t="shared" si="52"/>
        <v>0</v>
      </c>
      <c r="W672" s="131" t="e">
        <f t="array" ref="W672">INDEX($B$20:$B$49,MATCH(0,COUNTIF($U$19:U671,$C$20:$C$700),0))</f>
        <v>#N/A</v>
      </c>
      <c r="X672" s="131">
        <f t="shared" si="53"/>
        <v>0</v>
      </c>
      <c r="Z672" s="131" t="e">
        <f t="array" ref="Z672">INDEX($D$20:$D$700,MATCH(0,COUNTIF(Z$19:$Z671,$D$20:$D$700),0))</f>
        <v>#N/A</v>
      </c>
      <c r="AA672" s="131">
        <f t="shared" si="54"/>
        <v>0</v>
      </c>
      <c r="AB672" s="131" t="e">
        <f t="array" ref="AB672">INDEX($B$20:$B$49,MATCH(0,COUNTIF(Z$19:$Z671,$D$20:$D$700),0))</f>
        <v>#N/A</v>
      </c>
      <c r="AC672" s="131">
        <f t="shared" si="55"/>
        <v>0</v>
      </c>
    </row>
    <row r="673" spans="2:29" x14ac:dyDescent="0.2">
      <c r="B673" s="114"/>
      <c r="C673" s="114"/>
      <c r="D673" s="113"/>
      <c r="U673" s="131" t="e">
        <f t="array" ref="U673">INDEX($C$20:$C$700,MATCH(0,COUNTIF($U$19:U672,$C$20:$C$700),0))</f>
        <v>#N/A</v>
      </c>
      <c r="V673" s="131">
        <f t="shared" si="52"/>
        <v>0</v>
      </c>
      <c r="W673" s="131" t="e">
        <f t="array" ref="W673">INDEX($B$20:$B$49,MATCH(0,COUNTIF($U$19:U672,$C$20:$C$700),0))</f>
        <v>#N/A</v>
      </c>
      <c r="X673" s="131">
        <f t="shared" si="53"/>
        <v>0</v>
      </c>
      <c r="Z673" s="131" t="e">
        <f t="array" ref="Z673">INDEX($D$20:$D$700,MATCH(0,COUNTIF(Z$19:$Z672,$D$20:$D$700),0))</f>
        <v>#N/A</v>
      </c>
      <c r="AA673" s="131">
        <f t="shared" si="54"/>
        <v>0</v>
      </c>
      <c r="AB673" s="131" t="e">
        <f t="array" ref="AB673">INDEX($B$20:$B$49,MATCH(0,COUNTIF(Z$19:$Z672,$D$20:$D$700),0))</f>
        <v>#N/A</v>
      </c>
      <c r="AC673" s="131">
        <f t="shared" si="55"/>
        <v>0</v>
      </c>
    </row>
    <row r="674" spans="2:29" x14ac:dyDescent="0.2">
      <c r="B674" s="114"/>
      <c r="C674" s="114"/>
      <c r="D674" s="113"/>
      <c r="U674" s="131" t="e">
        <f t="array" ref="U674">INDEX($C$20:$C$700,MATCH(0,COUNTIF($U$19:U673,$C$20:$C$700),0))</f>
        <v>#N/A</v>
      </c>
      <c r="V674" s="131">
        <f t="shared" si="52"/>
        <v>0</v>
      </c>
      <c r="W674" s="131" t="e">
        <f t="array" ref="W674">INDEX($B$20:$B$49,MATCH(0,COUNTIF($U$19:U673,$C$20:$C$700),0))</f>
        <v>#N/A</v>
      </c>
      <c r="X674" s="131">
        <f t="shared" si="53"/>
        <v>0</v>
      </c>
      <c r="Z674" s="131" t="e">
        <f t="array" ref="Z674">INDEX($D$20:$D$700,MATCH(0,COUNTIF(Z$19:$Z673,$D$20:$D$700),0))</f>
        <v>#N/A</v>
      </c>
      <c r="AA674" s="131">
        <f t="shared" si="54"/>
        <v>0</v>
      </c>
      <c r="AB674" s="131" t="e">
        <f t="array" ref="AB674">INDEX($B$20:$B$49,MATCH(0,COUNTIF(Z$19:$Z673,$D$20:$D$700),0))</f>
        <v>#N/A</v>
      </c>
      <c r="AC674" s="131">
        <f t="shared" si="55"/>
        <v>0</v>
      </c>
    </row>
    <row r="675" spans="2:29" x14ac:dyDescent="0.2">
      <c r="B675" s="114"/>
      <c r="C675" s="114"/>
      <c r="D675" s="113"/>
      <c r="U675" s="131" t="e">
        <f t="array" ref="U675">INDEX($C$20:$C$700,MATCH(0,COUNTIF($U$19:U674,$C$20:$C$700),0))</f>
        <v>#N/A</v>
      </c>
      <c r="V675" s="131">
        <f t="shared" si="52"/>
        <v>0</v>
      </c>
      <c r="W675" s="131" t="e">
        <f t="array" ref="W675">INDEX($B$20:$B$49,MATCH(0,COUNTIF($U$19:U674,$C$20:$C$700),0))</f>
        <v>#N/A</v>
      </c>
      <c r="X675" s="131">
        <f t="shared" si="53"/>
        <v>0</v>
      </c>
      <c r="Z675" s="131" t="e">
        <f t="array" ref="Z675">INDEX($D$20:$D$700,MATCH(0,COUNTIF(Z$19:$Z674,$D$20:$D$700),0))</f>
        <v>#N/A</v>
      </c>
      <c r="AA675" s="131">
        <f t="shared" si="54"/>
        <v>0</v>
      </c>
      <c r="AB675" s="131" t="e">
        <f t="array" ref="AB675">INDEX($B$20:$B$49,MATCH(0,COUNTIF(Z$19:$Z674,$D$20:$D$700),0))</f>
        <v>#N/A</v>
      </c>
      <c r="AC675" s="131">
        <f t="shared" si="55"/>
        <v>0</v>
      </c>
    </row>
    <row r="676" spans="2:29" x14ac:dyDescent="0.2">
      <c r="B676" s="114"/>
      <c r="C676" s="114"/>
      <c r="D676" s="113"/>
      <c r="U676" s="131" t="e">
        <f t="array" ref="U676">INDEX($C$20:$C$700,MATCH(0,COUNTIF($U$19:U675,$C$20:$C$700),0))</f>
        <v>#N/A</v>
      </c>
      <c r="V676" s="131">
        <f t="shared" si="52"/>
        <v>0</v>
      </c>
      <c r="W676" s="131" t="e">
        <f t="array" ref="W676">INDEX($B$20:$B$49,MATCH(0,COUNTIF($U$19:U675,$C$20:$C$700),0))</f>
        <v>#N/A</v>
      </c>
      <c r="X676" s="131">
        <f t="shared" si="53"/>
        <v>0</v>
      </c>
      <c r="Z676" s="131" t="e">
        <f t="array" ref="Z676">INDEX($D$20:$D$700,MATCH(0,COUNTIF(Z$19:$Z675,$D$20:$D$700),0))</f>
        <v>#N/A</v>
      </c>
      <c r="AA676" s="131">
        <f t="shared" si="54"/>
        <v>0</v>
      </c>
      <c r="AB676" s="131" t="e">
        <f t="array" ref="AB676">INDEX($B$20:$B$49,MATCH(0,COUNTIF(Z$19:$Z675,$D$20:$D$700),0))</f>
        <v>#N/A</v>
      </c>
      <c r="AC676" s="131">
        <f t="shared" si="55"/>
        <v>0</v>
      </c>
    </row>
    <row r="677" spans="2:29" x14ac:dyDescent="0.2">
      <c r="B677" s="114"/>
      <c r="C677" s="114"/>
      <c r="D677" s="113"/>
      <c r="U677" s="131" t="e">
        <f t="array" ref="U677">INDEX($C$20:$C$700,MATCH(0,COUNTIF($U$19:U676,$C$20:$C$700),0))</f>
        <v>#N/A</v>
      </c>
      <c r="V677" s="131">
        <f t="shared" si="52"/>
        <v>0</v>
      </c>
      <c r="W677" s="131" t="e">
        <f t="array" ref="W677">INDEX($B$20:$B$49,MATCH(0,COUNTIF($U$19:U676,$C$20:$C$700),0))</f>
        <v>#N/A</v>
      </c>
      <c r="X677" s="131">
        <f t="shared" si="53"/>
        <v>0</v>
      </c>
      <c r="Z677" s="131" t="e">
        <f t="array" ref="Z677">INDEX($D$20:$D$700,MATCH(0,COUNTIF(Z$19:$Z676,$D$20:$D$700),0))</f>
        <v>#N/A</v>
      </c>
      <c r="AA677" s="131">
        <f t="shared" si="54"/>
        <v>0</v>
      </c>
      <c r="AB677" s="131" t="e">
        <f t="array" ref="AB677">INDEX($B$20:$B$49,MATCH(0,COUNTIF(Z$19:$Z676,$D$20:$D$700),0))</f>
        <v>#N/A</v>
      </c>
      <c r="AC677" s="131">
        <f t="shared" si="55"/>
        <v>0</v>
      </c>
    </row>
    <row r="678" spans="2:29" x14ac:dyDescent="0.2">
      <c r="B678" s="114"/>
      <c r="C678" s="114"/>
      <c r="D678" s="113"/>
      <c r="U678" s="131" t="e">
        <f t="array" ref="U678">INDEX($C$20:$C$700,MATCH(0,COUNTIF($U$19:U677,$C$20:$C$700),0))</f>
        <v>#N/A</v>
      </c>
      <c r="V678" s="131">
        <f t="shared" ref="V678:V700" si="56">COUNTIF($C$20:$C$700,U678)</f>
        <v>0</v>
      </c>
      <c r="W678" s="131" t="e">
        <f t="array" ref="W678">INDEX($B$20:$B$49,MATCH(0,COUNTIF($U$19:U677,$C$20:$C$700),0))</f>
        <v>#N/A</v>
      </c>
      <c r="X678" s="131">
        <f t="shared" ref="X678:X700" si="57">SUMIFS($B$20:$B$700,$C$20:$C$700,U678)</f>
        <v>0</v>
      </c>
      <c r="Z678" s="131" t="e">
        <f t="array" ref="Z678">INDEX($D$20:$D$700,MATCH(0,COUNTIF(Z$19:$Z677,$D$20:$D$700),0))</f>
        <v>#N/A</v>
      </c>
      <c r="AA678" s="131">
        <f t="shared" ref="AA678:AA700" si="58">COUNTIF($D$20:$D$700,Z678)</f>
        <v>0</v>
      </c>
      <c r="AB678" s="131" t="e">
        <f t="array" ref="AB678">INDEX($B$20:$B$49,MATCH(0,COUNTIF(Z$19:$Z677,$D$20:$D$700),0))</f>
        <v>#N/A</v>
      </c>
      <c r="AC678" s="131">
        <f t="shared" ref="AC678:AC700" si="59">SUMIFS($B$20:$B$700,$D$20:$D$700,Z678)</f>
        <v>0</v>
      </c>
    </row>
    <row r="679" spans="2:29" x14ac:dyDescent="0.2">
      <c r="B679" s="114"/>
      <c r="C679" s="114"/>
      <c r="D679" s="113"/>
      <c r="U679" s="131" t="e">
        <f t="array" ref="U679">INDEX($C$20:$C$700,MATCH(0,COUNTIF($U$19:U678,$C$20:$C$700),0))</f>
        <v>#N/A</v>
      </c>
      <c r="V679" s="131">
        <f t="shared" si="56"/>
        <v>0</v>
      </c>
      <c r="W679" s="131" t="e">
        <f t="array" ref="W679">INDEX($B$20:$B$49,MATCH(0,COUNTIF($U$19:U678,$C$20:$C$700),0))</f>
        <v>#N/A</v>
      </c>
      <c r="X679" s="131">
        <f t="shared" si="57"/>
        <v>0</v>
      </c>
      <c r="Z679" s="131" t="e">
        <f t="array" ref="Z679">INDEX($D$20:$D$700,MATCH(0,COUNTIF(Z$19:$Z678,$D$20:$D$700),0))</f>
        <v>#N/A</v>
      </c>
      <c r="AA679" s="131">
        <f t="shared" si="58"/>
        <v>0</v>
      </c>
      <c r="AB679" s="131" t="e">
        <f t="array" ref="AB679">INDEX($B$20:$B$49,MATCH(0,COUNTIF(Z$19:$Z678,$D$20:$D$700),0))</f>
        <v>#N/A</v>
      </c>
      <c r="AC679" s="131">
        <f t="shared" si="59"/>
        <v>0</v>
      </c>
    </row>
    <row r="680" spans="2:29" x14ac:dyDescent="0.2">
      <c r="B680" s="114"/>
      <c r="C680" s="114"/>
      <c r="D680" s="113"/>
      <c r="U680" s="131" t="e">
        <f t="array" ref="U680">INDEX($C$20:$C$700,MATCH(0,COUNTIF($U$19:U679,$C$20:$C$700),0))</f>
        <v>#N/A</v>
      </c>
      <c r="V680" s="131">
        <f t="shared" si="56"/>
        <v>0</v>
      </c>
      <c r="W680" s="131" t="e">
        <f t="array" ref="W680">INDEX($B$20:$B$49,MATCH(0,COUNTIF($U$19:U679,$C$20:$C$700),0))</f>
        <v>#N/A</v>
      </c>
      <c r="X680" s="131">
        <f t="shared" si="57"/>
        <v>0</v>
      </c>
      <c r="Z680" s="131" t="e">
        <f t="array" ref="Z680">INDEX($D$20:$D$700,MATCH(0,COUNTIF(Z$19:$Z679,$D$20:$D$700),0))</f>
        <v>#N/A</v>
      </c>
      <c r="AA680" s="131">
        <f t="shared" si="58"/>
        <v>0</v>
      </c>
      <c r="AB680" s="131" t="e">
        <f t="array" ref="AB680">INDEX($B$20:$B$49,MATCH(0,COUNTIF(Z$19:$Z679,$D$20:$D$700),0))</f>
        <v>#N/A</v>
      </c>
      <c r="AC680" s="131">
        <f t="shared" si="59"/>
        <v>0</v>
      </c>
    </row>
    <row r="681" spans="2:29" x14ac:dyDescent="0.2">
      <c r="B681" s="114"/>
      <c r="C681" s="114"/>
      <c r="D681" s="113"/>
      <c r="U681" s="131" t="e">
        <f t="array" ref="U681">INDEX($C$20:$C$700,MATCH(0,COUNTIF($U$19:U680,$C$20:$C$700),0))</f>
        <v>#N/A</v>
      </c>
      <c r="V681" s="131">
        <f t="shared" si="56"/>
        <v>0</v>
      </c>
      <c r="W681" s="131" t="e">
        <f t="array" ref="W681">INDEX($B$20:$B$49,MATCH(0,COUNTIF($U$19:U680,$C$20:$C$700),0))</f>
        <v>#N/A</v>
      </c>
      <c r="X681" s="131">
        <f t="shared" si="57"/>
        <v>0</v>
      </c>
      <c r="Z681" s="131" t="e">
        <f t="array" ref="Z681">INDEX($D$20:$D$700,MATCH(0,COUNTIF(Z$19:$Z680,$D$20:$D$700),0))</f>
        <v>#N/A</v>
      </c>
      <c r="AA681" s="131">
        <f t="shared" si="58"/>
        <v>0</v>
      </c>
      <c r="AB681" s="131" t="e">
        <f t="array" ref="AB681">INDEX($B$20:$B$49,MATCH(0,COUNTIF(Z$19:$Z680,$D$20:$D$700),0))</f>
        <v>#N/A</v>
      </c>
      <c r="AC681" s="131">
        <f t="shared" si="59"/>
        <v>0</v>
      </c>
    </row>
    <row r="682" spans="2:29" x14ac:dyDescent="0.2">
      <c r="B682" s="114"/>
      <c r="C682" s="114"/>
      <c r="D682" s="113"/>
      <c r="U682" s="131" t="e">
        <f t="array" ref="U682">INDEX($C$20:$C$700,MATCH(0,COUNTIF($U$19:U681,$C$20:$C$700),0))</f>
        <v>#N/A</v>
      </c>
      <c r="V682" s="131">
        <f t="shared" si="56"/>
        <v>0</v>
      </c>
      <c r="W682" s="131" t="e">
        <f t="array" ref="W682">INDEX($B$20:$B$49,MATCH(0,COUNTIF($U$19:U681,$C$20:$C$700),0))</f>
        <v>#N/A</v>
      </c>
      <c r="X682" s="131">
        <f t="shared" si="57"/>
        <v>0</v>
      </c>
      <c r="Z682" s="131" t="e">
        <f t="array" ref="Z682">INDEX($D$20:$D$700,MATCH(0,COUNTIF(Z$19:$Z681,$D$20:$D$700),0))</f>
        <v>#N/A</v>
      </c>
      <c r="AA682" s="131">
        <f t="shared" si="58"/>
        <v>0</v>
      </c>
      <c r="AB682" s="131" t="e">
        <f t="array" ref="AB682">INDEX($B$20:$B$49,MATCH(0,COUNTIF(Z$19:$Z681,$D$20:$D$700),0))</f>
        <v>#N/A</v>
      </c>
      <c r="AC682" s="131">
        <f t="shared" si="59"/>
        <v>0</v>
      </c>
    </row>
    <row r="683" spans="2:29" x14ac:dyDescent="0.2">
      <c r="B683" s="114"/>
      <c r="C683" s="114"/>
      <c r="D683" s="113"/>
      <c r="U683" s="131" t="e">
        <f t="array" ref="U683">INDEX($C$20:$C$700,MATCH(0,COUNTIF($U$19:U682,$C$20:$C$700),0))</f>
        <v>#N/A</v>
      </c>
      <c r="V683" s="131">
        <f t="shared" si="56"/>
        <v>0</v>
      </c>
      <c r="W683" s="131" t="e">
        <f t="array" ref="W683">INDEX($B$20:$B$49,MATCH(0,COUNTIF($U$19:U682,$C$20:$C$700),0))</f>
        <v>#N/A</v>
      </c>
      <c r="X683" s="131">
        <f t="shared" si="57"/>
        <v>0</v>
      </c>
      <c r="Z683" s="131" t="e">
        <f t="array" ref="Z683">INDEX($D$20:$D$700,MATCH(0,COUNTIF(Z$19:$Z682,$D$20:$D$700),0))</f>
        <v>#N/A</v>
      </c>
      <c r="AA683" s="131">
        <f t="shared" si="58"/>
        <v>0</v>
      </c>
      <c r="AB683" s="131" t="e">
        <f t="array" ref="AB683">INDEX($B$20:$B$49,MATCH(0,COUNTIF(Z$19:$Z682,$D$20:$D$700),0))</f>
        <v>#N/A</v>
      </c>
      <c r="AC683" s="131">
        <f t="shared" si="59"/>
        <v>0</v>
      </c>
    </row>
    <row r="684" spans="2:29" x14ac:dyDescent="0.2">
      <c r="B684" s="114"/>
      <c r="C684" s="114"/>
      <c r="D684" s="113"/>
      <c r="U684" s="131" t="e">
        <f t="array" ref="U684">INDEX($C$20:$C$700,MATCH(0,COUNTIF($U$19:U683,$C$20:$C$700),0))</f>
        <v>#N/A</v>
      </c>
      <c r="V684" s="131">
        <f t="shared" si="56"/>
        <v>0</v>
      </c>
      <c r="W684" s="131" t="e">
        <f t="array" ref="W684">INDEX($B$20:$B$49,MATCH(0,COUNTIF($U$19:U683,$C$20:$C$700),0))</f>
        <v>#N/A</v>
      </c>
      <c r="X684" s="131">
        <f t="shared" si="57"/>
        <v>0</v>
      </c>
      <c r="Z684" s="131" t="e">
        <f t="array" ref="Z684">INDEX($D$20:$D$700,MATCH(0,COUNTIF(Z$19:$Z683,$D$20:$D$700),0))</f>
        <v>#N/A</v>
      </c>
      <c r="AA684" s="131">
        <f t="shared" si="58"/>
        <v>0</v>
      </c>
      <c r="AB684" s="131" t="e">
        <f t="array" ref="AB684">INDEX($B$20:$B$49,MATCH(0,COUNTIF(Z$19:$Z683,$D$20:$D$700),0))</f>
        <v>#N/A</v>
      </c>
      <c r="AC684" s="131">
        <f t="shared" si="59"/>
        <v>0</v>
      </c>
    </row>
    <row r="685" spans="2:29" x14ac:dyDescent="0.2">
      <c r="B685" s="114"/>
      <c r="C685" s="114"/>
      <c r="D685" s="113"/>
      <c r="U685" s="131" t="e">
        <f t="array" ref="U685">INDEX($C$20:$C$700,MATCH(0,COUNTIF($U$19:U684,$C$20:$C$700),0))</f>
        <v>#N/A</v>
      </c>
      <c r="V685" s="131">
        <f t="shared" si="56"/>
        <v>0</v>
      </c>
      <c r="W685" s="131" t="e">
        <f t="array" ref="W685">INDEX($B$20:$B$49,MATCH(0,COUNTIF($U$19:U684,$C$20:$C$700),0))</f>
        <v>#N/A</v>
      </c>
      <c r="X685" s="131">
        <f t="shared" si="57"/>
        <v>0</v>
      </c>
      <c r="Z685" s="131" t="e">
        <f t="array" ref="Z685">INDEX($D$20:$D$700,MATCH(0,COUNTIF(Z$19:$Z684,$D$20:$D$700),0))</f>
        <v>#N/A</v>
      </c>
      <c r="AA685" s="131">
        <f t="shared" si="58"/>
        <v>0</v>
      </c>
      <c r="AB685" s="131" t="e">
        <f t="array" ref="AB685">INDEX($B$20:$B$49,MATCH(0,COUNTIF(Z$19:$Z684,$D$20:$D$700),0))</f>
        <v>#N/A</v>
      </c>
      <c r="AC685" s="131">
        <f t="shared" si="59"/>
        <v>0</v>
      </c>
    </row>
    <row r="686" spans="2:29" x14ac:dyDescent="0.2">
      <c r="B686" s="114"/>
      <c r="C686" s="114"/>
      <c r="D686" s="113"/>
      <c r="U686" s="131" t="e">
        <f t="array" ref="U686">INDEX($C$20:$C$700,MATCH(0,COUNTIF($U$19:U685,$C$20:$C$700),0))</f>
        <v>#N/A</v>
      </c>
      <c r="V686" s="131">
        <f t="shared" si="56"/>
        <v>0</v>
      </c>
      <c r="W686" s="131" t="e">
        <f t="array" ref="W686">INDEX($B$20:$B$49,MATCH(0,COUNTIF($U$19:U685,$C$20:$C$700),0))</f>
        <v>#N/A</v>
      </c>
      <c r="X686" s="131">
        <f t="shared" si="57"/>
        <v>0</v>
      </c>
      <c r="Z686" s="131" t="e">
        <f t="array" ref="Z686">INDEX($D$20:$D$700,MATCH(0,COUNTIF(Z$19:$Z685,$D$20:$D$700),0))</f>
        <v>#N/A</v>
      </c>
      <c r="AA686" s="131">
        <f t="shared" si="58"/>
        <v>0</v>
      </c>
      <c r="AB686" s="131" t="e">
        <f t="array" ref="AB686">INDEX($B$20:$B$49,MATCH(0,COUNTIF(Z$19:$Z685,$D$20:$D$700),0))</f>
        <v>#N/A</v>
      </c>
      <c r="AC686" s="131">
        <f t="shared" si="59"/>
        <v>0</v>
      </c>
    </row>
    <row r="687" spans="2:29" x14ac:dyDescent="0.2">
      <c r="B687" s="114"/>
      <c r="C687" s="114"/>
      <c r="D687" s="113"/>
      <c r="U687" s="131" t="e">
        <f t="array" ref="U687">INDEX($C$20:$C$700,MATCH(0,COUNTIF($U$19:U686,$C$20:$C$700),0))</f>
        <v>#N/A</v>
      </c>
      <c r="V687" s="131">
        <f t="shared" si="56"/>
        <v>0</v>
      </c>
      <c r="W687" s="131" t="e">
        <f t="array" ref="W687">INDEX($B$20:$B$49,MATCH(0,COUNTIF($U$19:U686,$C$20:$C$700),0))</f>
        <v>#N/A</v>
      </c>
      <c r="X687" s="131">
        <f t="shared" si="57"/>
        <v>0</v>
      </c>
      <c r="Z687" s="131" t="e">
        <f t="array" ref="Z687">INDEX($D$20:$D$700,MATCH(0,COUNTIF(Z$19:$Z686,$D$20:$D$700),0))</f>
        <v>#N/A</v>
      </c>
      <c r="AA687" s="131">
        <f t="shared" si="58"/>
        <v>0</v>
      </c>
      <c r="AB687" s="131" t="e">
        <f t="array" ref="AB687">INDEX($B$20:$B$49,MATCH(0,COUNTIF(Z$19:$Z686,$D$20:$D$700),0))</f>
        <v>#N/A</v>
      </c>
      <c r="AC687" s="131">
        <f t="shared" si="59"/>
        <v>0</v>
      </c>
    </row>
    <row r="688" spans="2:29" x14ac:dyDescent="0.2">
      <c r="B688" s="114"/>
      <c r="C688" s="114"/>
      <c r="D688" s="113"/>
      <c r="U688" s="131" t="e">
        <f t="array" ref="U688">INDEX($C$20:$C$700,MATCH(0,COUNTIF($U$19:U687,$C$20:$C$700),0))</f>
        <v>#N/A</v>
      </c>
      <c r="V688" s="131">
        <f t="shared" si="56"/>
        <v>0</v>
      </c>
      <c r="W688" s="131" t="e">
        <f t="array" ref="W688">INDEX($B$20:$B$49,MATCH(0,COUNTIF($U$19:U687,$C$20:$C$700),0))</f>
        <v>#N/A</v>
      </c>
      <c r="X688" s="131">
        <f t="shared" si="57"/>
        <v>0</v>
      </c>
      <c r="Z688" s="131" t="e">
        <f t="array" ref="Z688">INDEX($D$20:$D$700,MATCH(0,COUNTIF(Z$19:$Z687,$D$20:$D$700),0))</f>
        <v>#N/A</v>
      </c>
      <c r="AA688" s="131">
        <f t="shared" si="58"/>
        <v>0</v>
      </c>
      <c r="AB688" s="131" t="e">
        <f t="array" ref="AB688">INDEX($B$20:$B$49,MATCH(0,COUNTIF(Z$19:$Z687,$D$20:$D$700),0))</f>
        <v>#N/A</v>
      </c>
      <c r="AC688" s="131">
        <f t="shared" si="59"/>
        <v>0</v>
      </c>
    </row>
    <row r="689" spans="2:29" x14ac:dyDescent="0.2">
      <c r="B689" s="114"/>
      <c r="C689" s="114"/>
      <c r="D689" s="113"/>
      <c r="U689" s="131" t="e">
        <f t="array" ref="U689">INDEX($C$20:$C$700,MATCH(0,COUNTIF($U$19:U688,$C$20:$C$700),0))</f>
        <v>#N/A</v>
      </c>
      <c r="V689" s="131">
        <f t="shared" si="56"/>
        <v>0</v>
      </c>
      <c r="W689" s="131" t="e">
        <f t="array" ref="W689">INDEX($B$20:$B$49,MATCH(0,COUNTIF($U$19:U688,$C$20:$C$700),0))</f>
        <v>#N/A</v>
      </c>
      <c r="X689" s="131">
        <f t="shared" si="57"/>
        <v>0</v>
      </c>
      <c r="Z689" s="131" t="e">
        <f t="array" ref="Z689">INDEX($D$20:$D$700,MATCH(0,COUNTIF(Z$19:$Z688,$D$20:$D$700),0))</f>
        <v>#N/A</v>
      </c>
      <c r="AA689" s="131">
        <f t="shared" si="58"/>
        <v>0</v>
      </c>
      <c r="AB689" s="131" t="e">
        <f t="array" ref="AB689">INDEX($B$20:$B$49,MATCH(0,COUNTIF(Z$19:$Z688,$D$20:$D$700),0))</f>
        <v>#N/A</v>
      </c>
      <c r="AC689" s="131">
        <f t="shared" si="59"/>
        <v>0</v>
      </c>
    </row>
    <row r="690" spans="2:29" x14ac:dyDescent="0.2">
      <c r="B690" s="114"/>
      <c r="C690" s="114"/>
      <c r="D690" s="113"/>
      <c r="U690" s="131" t="e">
        <f t="array" ref="U690">INDEX($C$20:$C$700,MATCH(0,COUNTIF($U$19:U689,$C$20:$C$700),0))</f>
        <v>#N/A</v>
      </c>
      <c r="V690" s="131">
        <f t="shared" si="56"/>
        <v>0</v>
      </c>
      <c r="W690" s="131" t="e">
        <f t="array" ref="W690">INDEX($B$20:$B$49,MATCH(0,COUNTIF($U$19:U689,$C$20:$C$700),0))</f>
        <v>#N/A</v>
      </c>
      <c r="X690" s="131">
        <f t="shared" si="57"/>
        <v>0</v>
      </c>
      <c r="Z690" s="131" t="e">
        <f t="array" ref="Z690">INDEX($D$20:$D$700,MATCH(0,COUNTIF(Z$19:$Z689,$D$20:$D$700),0))</f>
        <v>#N/A</v>
      </c>
      <c r="AA690" s="131">
        <f t="shared" si="58"/>
        <v>0</v>
      </c>
      <c r="AB690" s="131" t="e">
        <f t="array" ref="AB690">INDEX($B$20:$B$49,MATCH(0,COUNTIF(Z$19:$Z689,$D$20:$D$700),0))</f>
        <v>#N/A</v>
      </c>
      <c r="AC690" s="131">
        <f t="shared" si="59"/>
        <v>0</v>
      </c>
    </row>
    <row r="691" spans="2:29" x14ac:dyDescent="0.2">
      <c r="B691" s="114"/>
      <c r="C691" s="114"/>
      <c r="D691" s="113"/>
      <c r="U691" s="131" t="e">
        <f t="array" ref="U691">INDEX($C$20:$C$700,MATCH(0,COUNTIF($U$19:U690,$C$20:$C$700),0))</f>
        <v>#N/A</v>
      </c>
      <c r="V691" s="131">
        <f t="shared" si="56"/>
        <v>0</v>
      </c>
      <c r="W691" s="131" t="e">
        <f t="array" ref="W691">INDEX($B$20:$B$49,MATCH(0,COUNTIF($U$19:U690,$C$20:$C$700),0))</f>
        <v>#N/A</v>
      </c>
      <c r="X691" s="131">
        <f t="shared" si="57"/>
        <v>0</v>
      </c>
      <c r="Z691" s="131" t="e">
        <f t="array" ref="Z691">INDEX($D$20:$D$700,MATCH(0,COUNTIF(Z$19:$Z690,$D$20:$D$700),0))</f>
        <v>#N/A</v>
      </c>
      <c r="AA691" s="131">
        <f t="shared" si="58"/>
        <v>0</v>
      </c>
      <c r="AB691" s="131" t="e">
        <f t="array" ref="AB691">INDEX($B$20:$B$49,MATCH(0,COUNTIF(Z$19:$Z690,$D$20:$D$700),0))</f>
        <v>#N/A</v>
      </c>
      <c r="AC691" s="131">
        <f t="shared" si="59"/>
        <v>0</v>
      </c>
    </row>
    <row r="692" spans="2:29" x14ac:dyDescent="0.2">
      <c r="B692" s="114"/>
      <c r="C692" s="114"/>
      <c r="D692" s="113"/>
      <c r="U692" s="131" t="e">
        <f t="array" ref="U692">INDEX($C$20:$C$700,MATCH(0,COUNTIF($U$19:U691,$C$20:$C$700),0))</f>
        <v>#N/A</v>
      </c>
      <c r="V692" s="131">
        <f t="shared" si="56"/>
        <v>0</v>
      </c>
      <c r="W692" s="131" t="e">
        <f t="array" ref="W692">INDEX($B$20:$B$49,MATCH(0,COUNTIF($U$19:U691,$C$20:$C$700),0))</f>
        <v>#N/A</v>
      </c>
      <c r="X692" s="131">
        <f t="shared" si="57"/>
        <v>0</v>
      </c>
      <c r="Z692" s="131" t="e">
        <f t="array" ref="Z692">INDEX($D$20:$D$700,MATCH(0,COUNTIF(Z$19:$Z691,$D$20:$D$700),0))</f>
        <v>#N/A</v>
      </c>
      <c r="AA692" s="131">
        <f t="shared" si="58"/>
        <v>0</v>
      </c>
      <c r="AB692" s="131" t="e">
        <f t="array" ref="AB692">INDEX($B$20:$B$49,MATCH(0,COUNTIF(Z$19:$Z691,$D$20:$D$700),0))</f>
        <v>#N/A</v>
      </c>
      <c r="AC692" s="131">
        <f t="shared" si="59"/>
        <v>0</v>
      </c>
    </row>
    <row r="693" spans="2:29" x14ac:dyDescent="0.2">
      <c r="B693" s="114"/>
      <c r="C693" s="114"/>
      <c r="D693" s="113"/>
      <c r="U693" s="131" t="e">
        <f t="array" ref="U693">INDEX($C$20:$C$700,MATCH(0,COUNTIF($U$19:U692,$C$20:$C$700),0))</f>
        <v>#N/A</v>
      </c>
      <c r="V693" s="131">
        <f t="shared" si="56"/>
        <v>0</v>
      </c>
      <c r="W693" s="131" t="e">
        <f t="array" ref="W693">INDEX($B$20:$B$49,MATCH(0,COUNTIF($U$19:U692,$C$20:$C$700),0))</f>
        <v>#N/A</v>
      </c>
      <c r="X693" s="131">
        <f t="shared" si="57"/>
        <v>0</v>
      </c>
      <c r="Z693" s="131" t="e">
        <f t="array" ref="Z693">INDEX($D$20:$D$700,MATCH(0,COUNTIF(Z$19:$Z692,$D$20:$D$700),0))</f>
        <v>#N/A</v>
      </c>
      <c r="AA693" s="131">
        <f t="shared" si="58"/>
        <v>0</v>
      </c>
      <c r="AB693" s="131" t="e">
        <f t="array" ref="AB693">INDEX($B$20:$B$49,MATCH(0,COUNTIF(Z$19:$Z692,$D$20:$D$700),0))</f>
        <v>#N/A</v>
      </c>
      <c r="AC693" s="131">
        <f t="shared" si="59"/>
        <v>0</v>
      </c>
    </row>
    <row r="694" spans="2:29" x14ac:dyDescent="0.2">
      <c r="B694" s="114"/>
      <c r="C694" s="114"/>
      <c r="D694" s="113"/>
      <c r="U694" s="131" t="e">
        <f t="array" ref="U694">INDEX($C$20:$C$700,MATCH(0,COUNTIF($U$19:U693,$C$20:$C$700),0))</f>
        <v>#N/A</v>
      </c>
      <c r="V694" s="131">
        <f t="shared" si="56"/>
        <v>0</v>
      </c>
      <c r="W694" s="131" t="e">
        <f t="array" ref="W694">INDEX($B$20:$B$49,MATCH(0,COUNTIF($U$19:U693,$C$20:$C$700),0))</f>
        <v>#N/A</v>
      </c>
      <c r="X694" s="131">
        <f t="shared" si="57"/>
        <v>0</v>
      </c>
      <c r="Z694" s="131" t="e">
        <f t="array" ref="Z694">INDEX($D$20:$D$700,MATCH(0,COUNTIF(Z$19:$Z693,$D$20:$D$700),0))</f>
        <v>#N/A</v>
      </c>
      <c r="AA694" s="131">
        <f t="shared" si="58"/>
        <v>0</v>
      </c>
      <c r="AB694" s="131" t="e">
        <f t="array" ref="AB694">INDEX($B$20:$B$49,MATCH(0,COUNTIF(Z$19:$Z693,$D$20:$D$700),0))</f>
        <v>#N/A</v>
      </c>
      <c r="AC694" s="131">
        <f t="shared" si="59"/>
        <v>0</v>
      </c>
    </row>
    <row r="695" spans="2:29" x14ac:dyDescent="0.2">
      <c r="B695" s="114"/>
      <c r="C695" s="114"/>
      <c r="D695" s="113"/>
      <c r="U695" s="131" t="e">
        <f t="array" ref="U695">INDEX($C$20:$C$700,MATCH(0,COUNTIF($U$19:U694,$C$20:$C$700),0))</f>
        <v>#N/A</v>
      </c>
      <c r="V695" s="131">
        <f t="shared" si="56"/>
        <v>0</v>
      </c>
      <c r="W695" s="131" t="e">
        <f t="array" ref="W695">INDEX($B$20:$B$49,MATCH(0,COUNTIF($U$19:U694,$C$20:$C$700),0))</f>
        <v>#N/A</v>
      </c>
      <c r="X695" s="131">
        <f t="shared" si="57"/>
        <v>0</v>
      </c>
      <c r="Z695" s="131" t="e">
        <f t="array" ref="Z695">INDEX($D$20:$D$700,MATCH(0,COUNTIF(Z$19:$Z694,$D$20:$D$700),0))</f>
        <v>#N/A</v>
      </c>
      <c r="AA695" s="131">
        <f t="shared" si="58"/>
        <v>0</v>
      </c>
      <c r="AB695" s="131" t="e">
        <f t="array" ref="AB695">INDEX($B$20:$B$49,MATCH(0,COUNTIF(Z$19:$Z694,$D$20:$D$700),0))</f>
        <v>#N/A</v>
      </c>
      <c r="AC695" s="131">
        <f t="shared" si="59"/>
        <v>0</v>
      </c>
    </row>
    <row r="696" spans="2:29" x14ac:dyDescent="0.2">
      <c r="B696" s="114"/>
      <c r="C696" s="114"/>
      <c r="D696" s="113"/>
      <c r="U696" s="131" t="e">
        <f t="array" ref="U696">INDEX($C$20:$C$700,MATCH(0,COUNTIF($U$19:U695,$C$20:$C$700),0))</f>
        <v>#N/A</v>
      </c>
      <c r="V696" s="131">
        <f t="shared" si="56"/>
        <v>0</v>
      </c>
      <c r="W696" s="131" t="e">
        <f t="array" ref="W696">INDEX($B$20:$B$49,MATCH(0,COUNTIF($U$19:U695,$C$20:$C$700),0))</f>
        <v>#N/A</v>
      </c>
      <c r="X696" s="131">
        <f t="shared" si="57"/>
        <v>0</v>
      </c>
      <c r="Z696" s="131" t="e">
        <f t="array" ref="Z696">INDEX($D$20:$D$700,MATCH(0,COUNTIF(Z$19:$Z695,$D$20:$D$700),0))</f>
        <v>#N/A</v>
      </c>
      <c r="AA696" s="131">
        <f t="shared" si="58"/>
        <v>0</v>
      </c>
      <c r="AB696" s="131" t="e">
        <f t="array" ref="AB696">INDEX($B$20:$B$49,MATCH(0,COUNTIF(Z$19:$Z695,$D$20:$D$700),0))</f>
        <v>#N/A</v>
      </c>
      <c r="AC696" s="131">
        <f t="shared" si="59"/>
        <v>0</v>
      </c>
    </row>
    <row r="697" spans="2:29" x14ac:dyDescent="0.2">
      <c r="B697" s="114"/>
      <c r="C697" s="114"/>
      <c r="D697" s="113"/>
      <c r="U697" s="131" t="e">
        <f t="array" ref="U697">INDEX($C$20:$C$700,MATCH(0,COUNTIF($U$19:U696,$C$20:$C$700),0))</f>
        <v>#N/A</v>
      </c>
      <c r="V697" s="131">
        <f t="shared" si="56"/>
        <v>0</v>
      </c>
      <c r="W697" s="131" t="e">
        <f t="array" ref="W697">INDEX($B$20:$B$49,MATCH(0,COUNTIF($U$19:U696,$C$20:$C$700),0))</f>
        <v>#N/A</v>
      </c>
      <c r="X697" s="131">
        <f t="shared" si="57"/>
        <v>0</v>
      </c>
      <c r="Z697" s="131" t="e">
        <f t="array" ref="Z697">INDEX($D$20:$D$700,MATCH(0,COUNTIF(Z$19:$Z696,$D$20:$D$700),0))</f>
        <v>#N/A</v>
      </c>
      <c r="AA697" s="131">
        <f t="shared" si="58"/>
        <v>0</v>
      </c>
      <c r="AB697" s="131" t="e">
        <f t="array" ref="AB697">INDEX($B$20:$B$49,MATCH(0,COUNTIF(Z$19:$Z696,$D$20:$D$700),0))</f>
        <v>#N/A</v>
      </c>
      <c r="AC697" s="131">
        <f t="shared" si="59"/>
        <v>0</v>
      </c>
    </row>
    <row r="698" spans="2:29" x14ac:dyDescent="0.2">
      <c r="B698" s="114"/>
      <c r="C698" s="114"/>
      <c r="D698" s="113"/>
      <c r="U698" s="131" t="e">
        <f t="array" ref="U698">INDEX($C$20:$C$700,MATCH(0,COUNTIF($U$19:U697,$C$20:$C$700),0))</f>
        <v>#N/A</v>
      </c>
      <c r="V698" s="131">
        <f t="shared" si="56"/>
        <v>0</v>
      </c>
      <c r="W698" s="131" t="e">
        <f t="array" ref="W698">INDEX($B$20:$B$49,MATCH(0,COUNTIF($U$19:U697,$C$20:$C$700),0))</f>
        <v>#N/A</v>
      </c>
      <c r="X698" s="131">
        <f t="shared" si="57"/>
        <v>0</v>
      </c>
      <c r="Z698" s="131" t="e">
        <f t="array" ref="Z698">INDEX($D$20:$D$700,MATCH(0,COUNTIF(Z$19:$Z697,$D$20:$D$700),0))</f>
        <v>#N/A</v>
      </c>
      <c r="AA698" s="131">
        <f t="shared" si="58"/>
        <v>0</v>
      </c>
      <c r="AB698" s="131" t="e">
        <f t="array" ref="AB698">INDEX($B$20:$B$49,MATCH(0,COUNTIF(Z$19:$Z697,$D$20:$D$700),0))</f>
        <v>#N/A</v>
      </c>
      <c r="AC698" s="131">
        <f t="shared" si="59"/>
        <v>0</v>
      </c>
    </row>
    <row r="699" spans="2:29" x14ac:dyDescent="0.2">
      <c r="B699" s="114"/>
      <c r="C699" s="114"/>
      <c r="D699" s="113"/>
      <c r="U699" s="131" t="e">
        <f t="array" ref="U699">INDEX($C$20:$C$700,MATCH(0,COUNTIF($U$19:U698,$C$20:$C$700),0))</f>
        <v>#N/A</v>
      </c>
      <c r="V699" s="131">
        <f t="shared" si="56"/>
        <v>0</v>
      </c>
      <c r="W699" s="131" t="e">
        <f t="array" ref="W699">INDEX($B$20:$B$49,MATCH(0,COUNTIF($U$19:U698,$C$20:$C$700),0))</f>
        <v>#N/A</v>
      </c>
      <c r="X699" s="131">
        <f t="shared" si="57"/>
        <v>0</v>
      </c>
      <c r="Z699" s="131" t="e">
        <f t="array" ref="Z699">INDEX($D$20:$D$700,MATCH(0,COUNTIF(Z$19:$Z698,$D$20:$D$700),0))</f>
        <v>#N/A</v>
      </c>
      <c r="AA699" s="131">
        <f t="shared" si="58"/>
        <v>0</v>
      </c>
      <c r="AB699" s="131" t="e">
        <f t="array" ref="AB699">INDEX($B$20:$B$49,MATCH(0,COUNTIF(Z$19:$Z698,$D$20:$D$700),0))</f>
        <v>#N/A</v>
      </c>
      <c r="AC699" s="131">
        <f t="shared" si="59"/>
        <v>0</v>
      </c>
    </row>
    <row r="700" spans="2:29" x14ac:dyDescent="0.2">
      <c r="B700" s="114"/>
      <c r="C700" s="114"/>
      <c r="D700" s="113"/>
      <c r="U700" s="131" t="e">
        <f t="array" ref="U700">INDEX($C$20:$C$700,MATCH(0,COUNTIF($U$19:U699,$C$20:$C$700),0))</f>
        <v>#N/A</v>
      </c>
      <c r="V700" s="131">
        <f t="shared" si="56"/>
        <v>0</v>
      </c>
      <c r="W700" s="131" t="e">
        <f t="array" ref="W700">INDEX($B$20:$B$49,MATCH(0,COUNTIF($U$19:U699,$C$20:$C$700),0))</f>
        <v>#N/A</v>
      </c>
      <c r="X700" s="131">
        <f t="shared" si="57"/>
        <v>0</v>
      </c>
      <c r="Z700" s="131" t="e">
        <f t="array" ref="Z700">INDEX($D$20:$D$700,MATCH(0,COUNTIF(Z$19:$Z699,$D$20:$D$700),0))</f>
        <v>#N/A</v>
      </c>
      <c r="AA700" s="131">
        <f t="shared" si="58"/>
        <v>0</v>
      </c>
      <c r="AB700" s="131" t="e">
        <f t="array" ref="AB700">INDEX($B$20:$B$49,MATCH(0,COUNTIF(Z$19:$Z699,$D$20:$D$700),0))</f>
        <v>#N/A</v>
      </c>
      <c r="AC700" s="131">
        <f t="shared" si="59"/>
        <v>0</v>
      </c>
    </row>
  </sheetData>
  <mergeCells count="1">
    <mergeCell ref="I3:K4"/>
  </mergeCells>
  <hyperlinks>
    <hyperlink ref="I3:K4" location="Clicks!A1" display="Now analyze my clicks &gt;&gt;"/>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6"/>
  <sheetViews>
    <sheetView showGridLines="0" topLeftCell="A22" workbookViewId="0">
      <selection activeCell="G16" sqref="G16"/>
    </sheetView>
  </sheetViews>
  <sheetFormatPr baseColWidth="10" defaultColWidth="10.83203125" defaultRowHeight="16" x14ac:dyDescent="0.2"/>
  <cols>
    <col min="1" max="1" width="3" style="3" customWidth="1"/>
    <col min="2" max="2" width="12.33203125" style="3" customWidth="1"/>
    <col min="3" max="3" width="54.33203125" style="3" customWidth="1"/>
    <col min="4" max="4" width="14.1640625" style="3" customWidth="1"/>
    <col min="5" max="5" width="14.5" style="3" customWidth="1"/>
    <col min="6" max="6" width="14" style="3" customWidth="1"/>
    <col min="7" max="11" width="10.83203125" style="3"/>
    <col min="12" max="13" width="11.83203125" style="3" customWidth="1"/>
    <col min="14" max="16384" width="10.83203125" style="3"/>
  </cols>
  <sheetData>
    <row r="1" spans="1:14" s="73" customFormat="1" ht="50" customHeight="1" x14ac:dyDescent="0.35">
      <c r="A1" s="71"/>
      <c r="B1" s="71" t="s">
        <v>2</v>
      </c>
      <c r="C1" s="71"/>
      <c r="D1" s="72"/>
      <c r="E1" s="72"/>
      <c r="F1" s="72"/>
      <c r="G1" s="72"/>
      <c r="H1" s="72"/>
      <c r="I1" s="72"/>
      <c r="J1" s="72"/>
      <c r="K1" s="72"/>
      <c r="L1" s="72"/>
      <c r="M1" s="72"/>
      <c r="N1" s="72"/>
    </row>
    <row r="3" spans="1:14" ht="16" customHeight="1" x14ac:dyDescent="0.2"/>
    <row r="4" spans="1:14" ht="20" customHeight="1" x14ac:dyDescent="0.2"/>
    <row r="5" spans="1:14" ht="20" customHeight="1" x14ac:dyDescent="0.2">
      <c r="B5" s="55" t="s">
        <v>92</v>
      </c>
      <c r="C5" s="2"/>
      <c r="D5" s="2"/>
      <c r="E5" s="2"/>
      <c r="F5" s="2"/>
      <c r="G5" s="2"/>
      <c r="H5" s="2"/>
      <c r="I5" s="2"/>
      <c r="J5" s="2"/>
    </row>
    <row r="6" spans="1:14" ht="20" customHeight="1" x14ac:dyDescent="0.2">
      <c r="B6" s="189" t="s">
        <v>135</v>
      </c>
      <c r="C6" s="189"/>
      <c r="D6" s="189"/>
      <c r="E6" s="189"/>
      <c r="F6" s="189"/>
      <c r="G6" s="189"/>
      <c r="H6" s="189"/>
      <c r="I6" s="189"/>
      <c r="J6" s="116"/>
    </row>
    <row r="7" spans="1:14" ht="20" customHeight="1" x14ac:dyDescent="0.2">
      <c r="B7" s="189"/>
      <c r="C7" s="189"/>
      <c r="D7" s="189"/>
      <c r="E7" s="189"/>
      <c r="F7" s="189"/>
      <c r="G7" s="189"/>
      <c r="H7" s="189"/>
      <c r="I7" s="189"/>
      <c r="J7" s="116"/>
    </row>
    <row r="8" spans="1:14" ht="20" customHeight="1" x14ac:dyDescent="0.2">
      <c r="B8" s="189"/>
      <c r="C8" s="189"/>
      <c r="D8" s="189"/>
      <c r="E8" s="189"/>
      <c r="F8" s="189"/>
      <c r="G8" s="189"/>
      <c r="H8" s="189"/>
      <c r="I8" s="189"/>
      <c r="J8" s="116"/>
    </row>
    <row r="9" spans="1:14" ht="20" customHeight="1" x14ac:dyDescent="0.2">
      <c r="D9" s="49"/>
      <c r="E9" s="49"/>
      <c r="F9" s="49"/>
      <c r="G9" s="49"/>
      <c r="H9" s="49"/>
      <c r="I9" s="49"/>
      <c r="J9" s="49"/>
    </row>
    <row r="10" spans="1:14" ht="31" customHeight="1" x14ac:dyDescent="0.2">
      <c r="B10" s="69" t="s">
        <v>136</v>
      </c>
      <c r="C10" s="56" t="s">
        <v>137</v>
      </c>
      <c r="D10" s="69" t="s">
        <v>16</v>
      </c>
      <c r="E10" s="69" t="s">
        <v>94</v>
      </c>
      <c r="F10" s="69" t="s">
        <v>98</v>
      </c>
      <c r="H10" s="49"/>
      <c r="I10" s="49"/>
      <c r="J10" s="49"/>
      <c r="M10" s="117"/>
      <c r="N10" s="117"/>
    </row>
    <row r="11" spans="1:14" ht="28" customHeight="1" x14ac:dyDescent="0.2">
      <c r="B11" s="118">
        <v>1</v>
      </c>
      <c r="C11" s="119" t="str">
        <f t="array" ref="C11">INDEX('Click Data Input'!$Z$20:$Z$505,LARGE(IF('Click Data Input'!$AC$20:ACB$505=D11,ROW('Click Data Input'!$AC$20:$AC$505)-ROW(INDEX('Click Data Input'!$AC$20:$AC$505,1,1))+1),(COUNTIF($D$11:$D11,D11))))</f>
        <v>https://companyintranet.com/link-43</v>
      </c>
      <c r="D11" s="118">
        <f>LARGE('Click Data Input'!$AC$20:$AC$514,ROWS(D$11:D11))</f>
        <v>80</v>
      </c>
      <c r="E11" s="120">
        <f t="array" ref="E11">INDEX('Click Data Input'!$AA$20:$AA$49,LARGE(IF('Click Data Input'!$AC$20:$AC$49=D11,ROW('Click Data Input'!$AC$20:$AC$49)-ROW(INDEX('Click Data Input'!$AC$20:$AC$49,1,1))+1),(COUNTIF($D$11:$D11,D11))))</f>
        <v>2</v>
      </c>
      <c r="F11" s="121">
        <f>D11/E11</f>
        <v>40</v>
      </c>
      <c r="H11" s="49"/>
      <c r="I11" s="49"/>
      <c r="J11" s="49"/>
      <c r="M11" s="115"/>
      <c r="N11" s="115"/>
    </row>
    <row r="12" spans="1:14" ht="28" customHeight="1" x14ac:dyDescent="0.2">
      <c r="B12" s="118">
        <v>2</v>
      </c>
      <c r="C12" s="119" t="str">
        <f t="array" ref="C12">INDEX('Click Data Input'!$Z$20:$Z$505,LARGE(IF('Click Data Input'!$AC$20:ACB$505=D12,ROW('Click Data Input'!$AC$20:$AC$505)-ROW(INDEX('Click Data Input'!$AC$20:$AC$505,1,1))+1),(COUNTIF($D$11:$D12,D12))))</f>
        <v>https://companyintranet.com/blog</v>
      </c>
      <c r="D12" s="118">
        <f>LARGE('Click Data Input'!$AC$20:$AC$514,ROWS(D$11:D12))</f>
        <v>68</v>
      </c>
      <c r="E12" s="120">
        <f t="array" ref="E12">INDEX('Click Data Input'!$AA$20:$AA$49,LARGE(IF('Click Data Input'!$AC$20:$AC$49=D12,ROW('Click Data Input'!$AC$20:$AC$49)-ROW(INDEX('Click Data Input'!$AC$20:$AC$49,1,1))+1),(COUNTIF($D$11:$D12,D12))))</f>
        <v>6</v>
      </c>
      <c r="F12" s="121">
        <f t="shared" ref="F12:F20" si="0">D12/E12</f>
        <v>11.333333333333334</v>
      </c>
      <c r="H12" s="49"/>
      <c r="I12" s="49"/>
      <c r="J12" s="49"/>
    </row>
    <row r="13" spans="1:14" ht="28" customHeight="1" x14ac:dyDescent="0.2">
      <c r="B13" s="118">
        <v>3</v>
      </c>
      <c r="C13" s="119" t="str">
        <f t="array" ref="C13">INDEX('Click Data Input'!$Z$20:$Z$505,LARGE(IF('Click Data Input'!$AC$20:ACB$505=D13,ROW('Click Data Input'!$AC$20:$AC$505)-ROW(INDEX('Click Data Input'!$AC$20:$AC$505,1,1))+1),(COUNTIF($D$11:$D13,D13))))</f>
        <v>https://companyintranet.com/link-40</v>
      </c>
      <c r="D13" s="118">
        <f>LARGE('Click Data Input'!$AC$20:$AC$514,ROWS(D$11:D13))</f>
        <v>40</v>
      </c>
      <c r="E13" s="120">
        <f t="array" ref="E13">INDEX('Click Data Input'!$AA$20:$AA$49,LARGE(IF('Click Data Input'!$AC$20:$AC$49=D13,ROW('Click Data Input'!$AC$20:$AC$49)-ROW(INDEX('Click Data Input'!$AC$20:$AC$49,1,1))+1),(COUNTIF($D$11:$D13,D13))))</f>
        <v>1</v>
      </c>
      <c r="F13" s="121">
        <f t="shared" si="0"/>
        <v>40</v>
      </c>
      <c r="H13" s="49"/>
      <c r="I13" s="49"/>
      <c r="J13" s="49"/>
    </row>
    <row r="14" spans="1:14" ht="28" customHeight="1" x14ac:dyDescent="0.2">
      <c r="B14" s="118">
        <v>4</v>
      </c>
      <c r="C14" s="119" t="str">
        <f t="array" ref="C14">INDEX('Click Data Input'!$Z$20:$Z$505,LARGE(IF('Click Data Input'!$AC$20:ACB$505=D14,ROW('Click Data Input'!$AC$20:$AC$505)-ROW(INDEX('Click Data Input'!$AC$20:$AC$505,1,1))+1),(COUNTIF($D$11:$D14,D14))))</f>
        <v>https://companyintranet.com/events</v>
      </c>
      <c r="D14" s="118">
        <f>LARGE('Click Data Input'!$AC$20:$AC$514,ROWS(D$11:D14))</f>
        <v>34</v>
      </c>
      <c r="E14" s="120">
        <f t="array" ref="E14">INDEX('Click Data Input'!$AA$20:$AA$49,LARGE(IF('Click Data Input'!$AC$20:$AC$49=D14,ROW('Click Data Input'!$AC$20:$AC$49)-ROW(INDEX('Click Data Input'!$AC$20:$AC$49,1,1))+1),(COUNTIF($D$11:$D14,D14))))</f>
        <v>1</v>
      </c>
      <c r="F14" s="121">
        <f t="shared" si="0"/>
        <v>34</v>
      </c>
      <c r="H14" s="49"/>
      <c r="I14" s="49"/>
      <c r="J14" s="49"/>
    </row>
    <row r="15" spans="1:14" ht="28" customHeight="1" x14ac:dyDescent="0.2">
      <c r="B15" s="118">
        <v>5</v>
      </c>
      <c r="C15" s="119" t="str">
        <f t="array" ref="C15">INDEX('Click Data Input'!$Z$20:$Z$505,LARGE(IF('Click Data Input'!$AC$20:ACB$505=D15,ROW('Click Data Input'!$AC$20:$AC$505)-ROW(INDEX('Click Data Input'!$AC$20:$AC$505,1,1))+1),(COUNTIF($D$11:$D15,D15))))</f>
        <v>https://companyintranet.com/hr/policies</v>
      </c>
      <c r="D15" s="118">
        <f>LARGE('Click Data Input'!$AC$20:$AC$514,ROWS(D$11:D15))</f>
        <v>25</v>
      </c>
      <c r="E15" s="120">
        <f t="array" ref="E15">INDEX('Click Data Input'!$AA$20:$AA$49,LARGE(IF('Click Data Input'!$AC$20:$AC$49=D15,ROW('Click Data Input'!$AC$20:$AC$49)-ROW(INDEX('Click Data Input'!$AC$20:$AC$49,1,1))+1),(COUNTIF($D$11:$D15,D15))))</f>
        <v>4</v>
      </c>
      <c r="F15" s="121">
        <f t="shared" si="0"/>
        <v>6.25</v>
      </c>
      <c r="H15" s="49"/>
      <c r="I15" s="49"/>
      <c r="J15" s="49"/>
    </row>
    <row r="16" spans="1:14" ht="28" customHeight="1" x14ac:dyDescent="0.2">
      <c r="B16" s="118">
        <v>6</v>
      </c>
      <c r="C16" s="119" t="str">
        <f t="array" ref="C16">INDEX('Click Data Input'!$Z$20:$Z$505,LARGE(IF('Click Data Input'!$AC$20:ACB$505=D16,ROW('Click Data Input'!$AC$20:$AC$505)-ROW(INDEX('Click Data Input'!$AC$20:$AC$505,1,1))+1),(COUNTIF($D$11:$D16,D16))))</f>
        <v>https://companyintranet.com</v>
      </c>
      <c r="D16" s="118">
        <f>LARGE('Click Data Input'!$AC$20:$AC$514,ROWS(D$11:D16))</f>
        <v>22</v>
      </c>
      <c r="E16" s="120">
        <f t="array" ref="E16">INDEX('Click Data Input'!$AA$20:$AA$49,LARGE(IF('Click Data Input'!$AC$20:$AC$49=D16,ROW('Click Data Input'!$AC$20:$AC$49)-ROW(INDEX('Click Data Input'!$AC$20:$AC$49,1,1))+1),(COUNTIF($D$11:$D16,D16))))</f>
        <v>2</v>
      </c>
      <c r="F16" s="121">
        <f t="shared" si="0"/>
        <v>11</v>
      </c>
      <c r="H16" s="49"/>
      <c r="I16" s="49"/>
      <c r="J16" s="49"/>
    </row>
    <row r="17" spans="2:28" ht="28" customHeight="1" x14ac:dyDescent="0.2">
      <c r="B17" s="118">
        <v>7</v>
      </c>
      <c r="C17" s="119" t="str">
        <f t="array" ref="C17">INDEX('Click Data Input'!$Z$20:$Z$505,LARGE(IF('Click Data Input'!$AC$20:ACB$505=D17,ROW('Click Data Input'!$AC$20:$AC$505)-ROW(INDEX('Click Data Input'!$AC$20:$AC$505,1,1))+1),(COUNTIF($D$11:$D17,D17))))</f>
        <v>https://companyhrportal.net</v>
      </c>
      <c r="D17" s="118">
        <f>LARGE('Click Data Input'!$AC$20:$AC$514,ROWS(D$11:D17))</f>
        <v>13</v>
      </c>
      <c r="E17" s="120">
        <f t="array" ref="E17">INDEX('Click Data Input'!$AA$20:$AA$49,LARGE(IF('Click Data Input'!$AC$20:$AC$49=D17,ROW('Click Data Input'!$AC$20:$AC$49)-ROW(INDEX('Click Data Input'!$AC$20:$AC$49,1,1))+1),(COUNTIF($D$11:$D17,D17))))</f>
        <v>1</v>
      </c>
      <c r="F17" s="121">
        <f t="shared" si="0"/>
        <v>13</v>
      </c>
      <c r="H17" s="49"/>
      <c r="I17" s="49"/>
      <c r="J17" s="49"/>
    </row>
    <row r="18" spans="2:28" ht="28" customHeight="1" x14ac:dyDescent="0.2">
      <c r="B18" s="118">
        <v>8</v>
      </c>
      <c r="C18" s="119" t="str">
        <f t="array" ref="C18">INDEX('Click Data Input'!$Z$20:$Z$505,LARGE(IF('Click Data Input'!$AC$20:ACB$505=D18,ROW('Click Data Input'!$AC$20:$AC$505)-ROW(INDEX('Click Data Input'!$AC$20:$AC$505,1,1))+1),(COUNTIF($D$11:$D18,D18))))</f>
        <v>https://companyintranet.com/hr/policy-safety</v>
      </c>
      <c r="D18" s="118">
        <f>LARGE('Click Data Input'!$AC$20:$AC$514,ROWS(D$11:D18))</f>
        <v>8</v>
      </c>
      <c r="E18" s="120">
        <f t="array" ref="E18">INDEX('Click Data Input'!$AA$20:$AA$49,LARGE(IF('Click Data Input'!$AC$20:$AC$49=D18,ROW('Click Data Input'!$AC$20:$AC$49)-ROW(INDEX('Click Data Input'!$AC$20:$AC$49,1,1))+1),(COUNTIF($D$11:$D18,D18))))</f>
        <v>1</v>
      </c>
      <c r="F18" s="121">
        <f t="shared" si="0"/>
        <v>8</v>
      </c>
      <c r="H18" s="49"/>
      <c r="I18" s="49"/>
      <c r="J18" s="49"/>
      <c r="M18" s="4"/>
      <c r="N18" s="4"/>
      <c r="O18" s="4"/>
      <c r="P18" s="4"/>
      <c r="Q18" s="4"/>
      <c r="R18" s="4"/>
      <c r="S18" s="4"/>
      <c r="T18" s="4"/>
      <c r="U18" s="4"/>
      <c r="V18" s="4"/>
      <c r="W18" s="4"/>
      <c r="X18" s="4"/>
      <c r="Y18" s="4"/>
      <c r="Z18" s="4"/>
      <c r="AA18" s="4"/>
      <c r="AB18" s="4"/>
    </row>
    <row r="19" spans="2:28" s="49" customFormat="1" ht="28" customHeight="1" x14ac:dyDescent="0.2">
      <c r="B19" s="118">
        <v>9</v>
      </c>
      <c r="C19" s="119" t="str">
        <f t="array" ref="C19">INDEX('Click Data Input'!$Z$20:$Z$505,LARGE(IF('Click Data Input'!$AC$20:ACB$505=D19,ROW('Click Data Input'!$AC$20:$AC$505)-ROW(INDEX('Click Data Input'!$AC$20:$AC$505,1,1))+1),(COUNTIF($D$11:$D19,D19))))</f>
        <v>https://companyintranet.com/blogs</v>
      </c>
      <c r="D19" s="118">
        <f>LARGE('Click Data Input'!$AC$20:$AC$514,ROWS(D$11:D19))</f>
        <v>6</v>
      </c>
      <c r="E19" s="120">
        <f t="array" ref="E19">INDEX('Click Data Input'!$AA$20:$AA$49,LARGE(IF('Click Data Input'!$AC$20:$AC$49=D19,ROW('Click Data Input'!$AC$20:$AC$49)-ROW(INDEX('Click Data Input'!$AC$20:$AC$49,1,1))+1),(COUNTIF($D$11:$D19,D19))))</f>
        <v>1</v>
      </c>
      <c r="F19" s="121">
        <f t="shared" si="0"/>
        <v>6</v>
      </c>
      <c r="O19" s="64"/>
      <c r="P19" s="64"/>
      <c r="Q19" s="64"/>
      <c r="R19" s="64"/>
      <c r="S19" s="64"/>
      <c r="T19" s="64"/>
      <c r="U19" s="64"/>
      <c r="V19" s="64"/>
      <c r="W19" s="64"/>
      <c r="X19" s="64"/>
      <c r="Y19" s="64"/>
      <c r="Z19" s="64"/>
      <c r="AA19" s="64"/>
      <c r="AB19" s="64"/>
    </row>
    <row r="20" spans="2:28" s="49" customFormat="1" ht="28" customHeight="1" x14ac:dyDescent="0.2">
      <c r="B20" s="118">
        <v>10</v>
      </c>
      <c r="C20" s="119" t="str">
        <f t="array" ref="C20">INDEX('Click Data Input'!$Z$20:$Z$505,LARGE(IF('Click Data Input'!$AC$20:ACB$505=D20,ROW('Click Data Input'!$AC$20:$AC$505)-ROW(INDEX('Click Data Input'!$AC$20:$AC$505,1,1))+1),(COUNTIF($D$11:$D20,D20))))</f>
        <v>https://companyintranet.com/blog-internal</v>
      </c>
      <c r="D20" s="118">
        <f>LARGE('Click Data Input'!$AC$20:$AC$514,ROWS(D$11:D20))</f>
        <v>6</v>
      </c>
      <c r="E20" s="120">
        <f t="array" ref="E20">INDEX('Click Data Input'!$AA$20:$AA$49,LARGE(IF('Click Data Input'!$AC$20:$AC$49=D20,ROW('Click Data Input'!$AC$20:$AC$49)-ROW(INDEX('Click Data Input'!$AC$20:$AC$49,1,1))+1),(COUNTIF($D$11:$D20,D20))))</f>
        <v>1</v>
      </c>
      <c r="F20" s="121">
        <f t="shared" si="0"/>
        <v>6</v>
      </c>
      <c r="M20" s="202"/>
      <c r="N20" s="202"/>
      <c r="O20" s="64"/>
      <c r="P20" s="64"/>
      <c r="Q20" s="64"/>
      <c r="R20" s="64"/>
      <c r="S20" s="64"/>
      <c r="T20" s="64"/>
      <c r="U20" s="64"/>
      <c r="V20" s="64"/>
      <c r="W20" s="64"/>
      <c r="X20" s="64"/>
      <c r="Y20" s="64"/>
      <c r="Z20" s="64"/>
      <c r="AA20" s="64"/>
      <c r="AB20" s="64"/>
    </row>
    <row r="21" spans="2:28" s="49" customFormat="1" ht="22" customHeight="1" x14ac:dyDescent="0.2">
      <c r="B21" s="3"/>
      <c r="C21" s="3"/>
      <c r="D21" s="3"/>
      <c r="E21" s="3"/>
      <c r="F21" s="3"/>
      <c r="G21" s="3"/>
      <c r="H21" s="3"/>
      <c r="I21" s="3"/>
      <c r="J21" s="3"/>
      <c r="L21" s="49" t="s">
        <v>141</v>
      </c>
      <c r="M21" s="203" t="s">
        <v>134</v>
      </c>
      <c r="N21" s="203"/>
      <c r="O21" s="64"/>
      <c r="P21" s="64"/>
      <c r="Q21" s="64"/>
      <c r="R21" s="64"/>
      <c r="S21" s="64"/>
      <c r="T21" s="64"/>
      <c r="U21" s="64"/>
      <c r="V21" s="64"/>
      <c r="W21" s="64"/>
      <c r="X21" s="64"/>
      <c r="Y21" s="64"/>
      <c r="Z21" s="64"/>
      <c r="AA21" s="64"/>
      <c r="AB21" s="64"/>
    </row>
    <row r="22" spans="2:28" s="49" customFormat="1" ht="22" customHeight="1" x14ac:dyDescent="0.2">
      <c r="B22" s="3"/>
      <c r="C22" s="3"/>
      <c r="D22" s="3"/>
      <c r="E22" s="3"/>
      <c r="F22" s="3"/>
      <c r="G22" s="3"/>
      <c r="H22" s="3"/>
      <c r="I22" s="3"/>
      <c r="J22" s="3"/>
      <c r="M22" s="201" t="s">
        <v>107</v>
      </c>
      <c r="N22" s="201"/>
      <c r="O22" s="64"/>
      <c r="P22" s="64"/>
      <c r="Q22" s="64"/>
      <c r="R22" s="64"/>
      <c r="S22" s="64"/>
      <c r="T22" s="64"/>
      <c r="U22" s="64"/>
      <c r="V22" s="64"/>
      <c r="W22" s="64"/>
      <c r="X22" s="64"/>
      <c r="Y22" s="64"/>
      <c r="Z22" s="64"/>
      <c r="AA22" s="64"/>
      <c r="AB22" s="64"/>
    </row>
    <row r="23" spans="2:28" s="49" customFormat="1" ht="22" customHeight="1" x14ac:dyDescent="0.2">
      <c r="B23" s="3"/>
      <c r="C23" s="3"/>
      <c r="D23" s="3"/>
      <c r="E23" s="3"/>
      <c r="F23" s="3"/>
      <c r="G23" s="3"/>
      <c r="H23" s="3"/>
      <c r="I23" s="3"/>
      <c r="J23" s="3"/>
      <c r="M23" s="201" t="s">
        <v>0</v>
      </c>
      <c r="N23" s="201"/>
      <c r="O23" s="64"/>
      <c r="P23" s="64"/>
      <c r="Q23" s="64"/>
      <c r="R23" s="64"/>
      <c r="S23" s="64"/>
      <c r="T23" s="64"/>
      <c r="U23" s="64"/>
      <c r="V23" s="64"/>
      <c r="W23" s="64"/>
      <c r="X23" s="64"/>
      <c r="Y23" s="64"/>
      <c r="Z23" s="64"/>
      <c r="AA23" s="64"/>
      <c r="AB23" s="64"/>
    </row>
    <row r="24" spans="2:28" s="49" customFormat="1" ht="22" customHeight="1" x14ac:dyDescent="0.2">
      <c r="B24" s="55" t="s">
        <v>93</v>
      </c>
      <c r="C24" s="2"/>
      <c r="D24" s="2"/>
      <c r="E24" s="2"/>
      <c r="F24" s="2"/>
      <c r="G24" s="2"/>
      <c r="H24" s="2"/>
      <c r="I24" s="2"/>
      <c r="J24" s="2"/>
      <c r="M24" s="201" t="s">
        <v>112</v>
      </c>
      <c r="N24" s="201"/>
      <c r="O24" s="64"/>
      <c r="P24" s="64"/>
      <c r="Q24" s="64"/>
      <c r="R24" s="64"/>
      <c r="S24" s="64"/>
      <c r="T24" s="64"/>
      <c r="U24" s="64"/>
      <c r="V24" s="64"/>
      <c r="W24" s="64"/>
      <c r="X24" s="64"/>
      <c r="Y24" s="64"/>
      <c r="Z24" s="64"/>
      <c r="AA24" s="64"/>
      <c r="AB24" s="64"/>
    </row>
    <row r="25" spans="2:28" s="49" customFormat="1" ht="22" customHeight="1" x14ac:dyDescent="0.2">
      <c r="B25" s="189" t="s">
        <v>138</v>
      </c>
      <c r="C25" s="189"/>
      <c r="D25" s="189"/>
      <c r="E25" s="189"/>
      <c r="F25" s="189"/>
      <c r="G25" s="189"/>
      <c r="H25" s="189"/>
      <c r="I25" s="189"/>
      <c r="J25" s="116"/>
      <c r="M25" s="201" t="s">
        <v>15</v>
      </c>
      <c r="N25" s="201"/>
      <c r="O25" s="64"/>
      <c r="P25" s="64"/>
      <c r="Q25" s="64"/>
      <c r="R25" s="64"/>
      <c r="S25" s="64"/>
      <c r="T25" s="64"/>
      <c r="U25" s="64"/>
      <c r="V25" s="64"/>
      <c r="W25" s="64"/>
      <c r="X25" s="64"/>
      <c r="Y25" s="64"/>
      <c r="Z25" s="64"/>
      <c r="AA25" s="64"/>
      <c r="AB25" s="64"/>
    </row>
    <row r="26" spans="2:28" s="49" customFormat="1" ht="22" customHeight="1" x14ac:dyDescent="0.2">
      <c r="B26" s="189"/>
      <c r="C26" s="189"/>
      <c r="D26" s="189"/>
      <c r="E26" s="189"/>
      <c r="F26" s="189"/>
      <c r="G26" s="189"/>
      <c r="H26" s="189"/>
      <c r="I26" s="189"/>
      <c r="J26" s="116"/>
      <c r="M26" s="201" t="s">
        <v>65</v>
      </c>
      <c r="N26" s="201"/>
      <c r="O26" s="64"/>
      <c r="P26" s="67"/>
      <c r="Q26" s="68"/>
      <c r="R26" s="64"/>
      <c r="S26" s="64"/>
      <c r="T26" s="64"/>
      <c r="U26" s="64"/>
      <c r="V26" s="64"/>
      <c r="W26" s="64"/>
      <c r="X26" s="64"/>
      <c r="Y26" s="64"/>
      <c r="Z26" s="64"/>
      <c r="AA26" s="64"/>
      <c r="AB26" s="64"/>
    </row>
    <row r="27" spans="2:28" s="49" customFormat="1" ht="22" customHeight="1" x14ac:dyDescent="0.2">
      <c r="B27" s="189"/>
      <c r="C27" s="189"/>
      <c r="D27" s="189"/>
      <c r="E27" s="189"/>
      <c r="F27" s="189"/>
      <c r="G27" s="189"/>
      <c r="H27" s="189"/>
      <c r="I27" s="189"/>
      <c r="J27" s="116"/>
      <c r="M27" s="117"/>
      <c r="N27" s="117"/>
      <c r="O27" s="64"/>
      <c r="P27" s="67"/>
      <c r="Q27" s="68"/>
      <c r="R27" s="64"/>
      <c r="S27" s="64"/>
      <c r="T27" s="64"/>
      <c r="U27" s="64"/>
      <c r="V27" s="64"/>
      <c r="W27" s="64"/>
      <c r="X27" s="64"/>
      <c r="Y27" s="64"/>
      <c r="Z27" s="64"/>
      <c r="AA27" s="64"/>
      <c r="AB27" s="64"/>
    </row>
    <row r="28" spans="2:28" s="49" customFormat="1" ht="19" customHeight="1" x14ac:dyDescent="0.2">
      <c r="B28" s="3"/>
      <c r="C28" s="3"/>
      <c r="D28" s="3"/>
      <c r="E28" s="3"/>
      <c r="F28" s="3"/>
      <c r="G28" s="3"/>
      <c r="H28" s="3"/>
      <c r="I28" s="3"/>
      <c r="J28" s="3"/>
      <c r="M28" s="65"/>
      <c r="N28" s="66"/>
      <c r="O28" s="64"/>
      <c r="P28" s="67"/>
      <c r="Q28" s="64"/>
      <c r="R28" s="64"/>
      <c r="S28" s="64"/>
      <c r="T28" s="64"/>
      <c r="U28" s="64"/>
      <c r="V28" s="64"/>
      <c r="W28" s="64"/>
      <c r="X28" s="64"/>
      <c r="Y28" s="64"/>
      <c r="Z28" s="64"/>
      <c r="AA28" s="64"/>
      <c r="AB28" s="64"/>
    </row>
    <row r="29" spans="2:28" s="49" customFormat="1" ht="31" customHeight="1" x14ac:dyDescent="0.2">
      <c r="B29" s="69" t="s">
        <v>136</v>
      </c>
      <c r="C29" s="56" t="s">
        <v>96</v>
      </c>
      <c r="D29" s="69" t="s">
        <v>16</v>
      </c>
      <c r="E29" s="69" t="s">
        <v>94</v>
      </c>
      <c r="F29" s="69" t="s">
        <v>98</v>
      </c>
      <c r="O29" s="64"/>
      <c r="P29" s="67"/>
      <c r="Q29" s="64"/>
      <c r="R29" s="64"/>
      <c r="S29" s="64"/>
      <c r="T29" s="64"/>
      <c r="U29" s="64"/>
      <c r="V29" s="64"/>
      <c r="W29" s="64"/>
      <c r="X29" s="64"/>
      <c r="Y29" s="64"/>
      <c r="Z29" s="64"/>
      <c r="AA29" s="64"/>
      <c r="AB29" s="64"/>
    </row>
    <row r="30" spans="2:28" s="49" customFormat="1" ht="28" customHeight="1" x14ac:dyDescent="0.2">
      <c r="B30" s="118">
        <v>1</v>
      </c>
      <c r="C30" s="119" t="str">
        <f t="array" ref="C30">INDEX('Click Data Input'!$U$20:$U$49,LARGE(IF('Click Data Input'!$X$20:$X$49=D30,ROW('Click Data Input'!$X$20:$X$49)-ROW(INDEX('Click Data Input'!$X$20:$X$49,1,1))+1),(COUNTIF($D$30:$D30,D30))))</f>
        <v>Click here</v>
      </c>
      <c r="D30" s="120">
        <f>LARGE('Click Data Input'!$X$20:$X$505,ROWS(D$29:D29))</f>
        <v>126</v>
      </c>
      <c r="E30" s="120">
        <f t="array" ref="E30">INDEX('Click Data Input'!$V$20:$V$49,LARGE(IF('Click Data Input'!$X$20:$X$49=D30,ROW('Click Data Input'!$X$20:$X$49)-ROW(INDEX('Click Data Input'!$X$20:$X$49,1,1))+1),(COUNTIF($D$30:$D30,D30))))</f>
        <v>5</v>
      </c>
      <c r="F30" s="121">
        <f>D30/E30</f>
        <v>25.2</v>
      </c>
      <c r="O30" s="64"/>
      <c r="P30" s="64"/>
      <c r="Q30" s="64"/>
      <c r="R30" s="64"/>
      <c r="S30" s="64"/>
      <c r="T30" s="64"/>
      <c r="U30" s="64"/>
      <c r="V30" s="64"/>
      <c r="W30" s="64"/>
      <c r="X30" s="64"/>
      <c r="Y30" s="64"/>
      <c r="Z30" s="64"/>
      <c r="AA30" s="64"/>
      <c r="AB30" s="64"/>
    </row>
    <row r="31" spans="2:28" ht="28" customHeight="1" x14ac:dyDescent="0.2">
      <c r="B31" s="118">
        <v>2</v>
      </c>
      <c r="C31" s="119" t="str">
        <f t="array" ref="C31">INDEX('Click Data Input'!$U$20:$U$49,LARGE(IF('Click Data Input'!$X$20:$X$49=D31,ROW('Click Data Input'!$X$20:$X$49)-ROW(INDEX('Click Data Input'!$X$20:$X$49,1,1))+1),(COUNTIF($D$30:$D31,D31))))</f>
        <v>Read the latest on our blog</v>
      </c>
      <c r="D31" s="120">
        <f>LARGE('Click Data Input'!$X$20:$X$505,ROWS(D$29:D30))</f>
        <v>36</v>
      </c>
      <c r="E31" s="120">
        <f t="array" ref="E31">INDEX('Click Data Input'!$V$20:$V$49,LARGE(IF('Click Data Input'!$X$20:$X$49=D31,ROW('Click Data Input'!$X$20:$X$49)-ROW(INDEX('Click Data Input'!$X$20:$X$49,1,1))+1),(COUNTIF($D$30:$D31,D31))))</f>
        <v>3</v>
      </c>
      <c r="F31" s="121">
        <f t="shared" ref="F31:F39" si="1">D31/E31</f>
        <v>12</v>
      </c>
      <c r="O31" s="4"/>
      <c r="P31" s="4"/>
      <c r="Q31" s="4"/>
      <c r="R31" s="4"/>
      <c r="S31" s="4"/>
      <c r="T31" s="4"/>
      <c r="U31" s="4"/>
      <c r="V31" s="4"/>
      <c r="W31" s="4"/>
      <c r="X31" s="4"/>
      <c r="Y31" s="4"/>
      <c r="Z31" s="4"/>
      <c r="AA31" s="4"/>
      <c r="AB31" s="4"/>
    </row>
    <row r="32" spans="2:28" ht="28" customHeight="1" x14ac:dyDescent="0.2">
      <c r="B32" s="118">
        <v>3</v>
      </c>
      <c r="C32" s="119" t="str">
        <f t="array" ref="C32">INDEX('Click Data Input'!$U$20:$U$49,LARGE(IF('Click Data Input'!$X$20:$X$49=D32,ROW('Click Data Input'!$X$20:$X$49)-ROW(INDEX('Click Data Input'!$X$20:$X$49,1,1))+1),(COUNTIF($D$30:$D32,D32))))</f>
        <v>RSVP to this event</v>
      </c>
      <c r="D32" s="120">
        <f>LARGE('Click Data Input'!$X$20:$X$505,ROWS(D$29:D31))</f>
        <v>34</v>
      </c>
      <c r="E32" s="120">
        <f t="array" ref="E32">INDEX('Click Data Input'!$V$20:$V$49,LARGE(IF('Click Data Input'!$X$20:$X$49=D32,ROW('Click Data Input'!$X$20:$X$49)-ROW(INDEX('Click Data Input'!$X$20:$X$49,1,1))+1),(COUNTIF($D$30:$D32,D32))))</f>
        <v>1</v>
      </c>
      <c r="F32" s="121">
        <f t="shared" si="1"/>
        <v>34</v>
      </c>
      <c r="O32" s="4"/>
      <c r="P32" s="4"/>
      <c r="Q32" s="4"/>
      <c r="R32" s="4"/>
      <c r="S32" s="4"/>
      <c r="T32" s="4"/>
      <c r="U32" s="4"/>
      <c r="V32" s="4"/>
      <c r="W32" s="4"/>
      <c r="X32" s="4"/>
      <c r="Y32" s="4"/>
      <c r="Z32" s="4"/>
      <c r="AA32" s="4"/>
      <c r="AB32" s="4"/>
    </row>
    <row r="33" spans="2:28" ht="28" customHeight="1" x14ac:dyDescent="0.2">
      <c r="B33" s="118">
        <v>4</v>
      </c>
      <c r="C33" s="119" t="str">
        <f t="array" ref="C33">INDEX('Click Data Input'!$U$20:$U$49,LARGE(IF('Click Data Input'!$X$20:$X$49=D33,ROW('Click Data Input'!$X$20:$X$49)-ROW(INDEX('Click Data Input'!$X$20:$X$49,1,1))+1),(COUNTIF($D$30:$D33,D33))))</f>
        <v>Chek out why we did this</v>
      </c>
      <c r="D33" s="120">
        <f>LARGE('Click Data Input'!$X$20:$X$505,ROWS(D$29:D32))</f>
        <v>32</v>
      </c>
      <c r="E33" s="120">
        <f t="array" ref="E33">INDEX('Click Data Input'!$V$20:$V$49,LARGE(IF('Click Data Input'!$X$20:$X$49=D33,ROW('Click Data Input'!$X$20:$X$49)-ROW(INDEX('Click Data Input'!$X$20:$X$49,1,1))+1),(COUNTIF($D$30:$D33,D33))))</f>
        <v>4</v>
      </c>
      <c r="F33" s="121">
        <f t="shared" si="1"/>
        <v>8</v>
      </c>
      <c r="O33" s="4"/>
      <c r="P33" s="4"/>
      <c r="Q33" s="4"/>
      <c r="R33" s="4"/>
      <c r="S33" s="4"/>
      <c r="T33" s="4"/>
      <c r="U33" s="4"/>
      <c r="V33" s="4"/>
      <c r="W33" s="4"/>
      <c r="X33" s="4"/>
      <c r="Y33" s="4"/>
      <c r="Z33" s="4"/>
      <c r="AA33" s="4"/>
      <c r="AB33" s="4"/>
    </row>
    <row r="34" spans="2:28" ht="28" customHeight="1" x14ac:dyDescent="0.2">
      <c r="B34" s="118">
        <v>5</v>
      </c>
      <c r="C34" s="119" t="str">
        <f t="array" ref="C34">INDEX('Click Data Input'!$U$20:$U$49,LARGE(IF('Click Data Input'!$X$20:$X$49=D34,ROW('Click Data Input'!$X$20:$X$49)-ROW(INDEX('Click Data Input'!$X$20:$X$49,1,1))+1),(COUNTIF($D$30:$D34,D34))))</f>
        <v>Click here to see more</v>
      </c>
      <c r="D34" s="120">
        <f>LARGE('Click Data Input'!$X$20:$X$505,ROWS(D$29:D33))</f>
        <v>20</v>
      </c>
      <c r="E34" s="120">
        <f t="array" ref="E34">INDEX('Click Data Input'!$V$20:$V$49,LARGE(IF('Click Data Input'!$X$20:$X$49=D34,ROW('Click Data Input'!$X$20:$X$49)-ROW(INDEX('Click Data Input'!$X$20:$X$49,1,1))+1),(COUNTIF($D$30:$D34,D34))))</f>
        <v>1</v>
      </c>
      <c r="F34" s="121">
        <f t="shared" si="1"/>
        <v>20</v>
      </c>
      <c r="O34" s="4"/>
      <c r="P34" s="4"/>
      <c r="Q34" s="4"/>
      <c r="R34" s="4"/>
      <c r="S34" s="4"/>
      <c r="T34" s="4"/>
      <c r="U34" s="4"/>
      <c r="V34" s="4"/>
      <c r="W34" s="4"/>
      <c r="X34" s="4"/>
      <c r="Y34" s="4"/>
      <c r="Z34" s="4"/>
      <c r="AA34" s="4"/>
      <c r="AB34" s="4"/>
    </row>
    <row r="35" spans="2:28" ht="28" customHeight="1" x14ac:dyDescent="0.2">
      <c r="B35" s="118">
        <v>6</v>
      </c>
      <c r="C35" s="119" t="str">
        <f t="array" ref="C35">INDEX('Click Data Input'!$U$20:$U$49,LARGE(IF('Click Data Input'!$X$20:$X$49=D35,ROW('Click Data Input'!$X$20:$X$49)-ROW(INDEX('Click Data Input'!$X$20:$X$49,1,1))+1),(COUNTIF($D$30:$D35,D35))))</f>
        <v>New blog post</v>
      </c>
      <c r="D35" s="120">
        <f>LARGE('Click Data Input'!$X$20:$X$505,ROWS(D$29:D34))</f>
        <v>18</v>
      </c>
      <c r="E35" s="120">
        <f t="array" ref="E35">INDEX('Click Data Input'!$V$20:$V$49,LARGE(IF('Click Data Input'!$X$20:$X$49=D35,ROW('Click Data Input'!$X$20:$X$49)-ROW(INDEX('Click Data Input'!$X$20:$X$49,1,1))+1),(COUNTIF($D$30:$D35,D35))))</f>
        <v>3</v>
      </c>
      <c r="F35" s="121">
        <f t="shared" si="1"/>
        <v>6</v>
      </c>
      <c r="O35" s="4"/>
      <c r="P35" s="4"/>
      <c r="Q35" s="4"/>
      <c r="R35" s="4"/>
      <c r="S35" s="4"/>
      <c r="T35" s="4"/>
      <c r="U35" s="4"/>
      <c r="V35" s="4"/>
      <c r="W35" s="4"/>
      <c r="X35" s="4"/>
      <c r="Y35" s="4"/>
      <c r="Z35" s="4"/>
      <c r="AA35" s="4"/>
      <c r="AB35" s="4"/>
    </row>
    <row r="36" spans="2:28" ht="28" customHeight="1" x14ac:dyDescent="0.2">
      <c r="B36" s="118">
        <v>7</v>
      </c>
      <c r="C36" s="119" t="str">
        <f t="array" ref="C36">INDEX('Click Data Input'!$U$20:$U$49,LARGE(IF('Click Data Input'!$X$20:$X$49=D36,ROW('Click Data Input'!$X$20:$X$49)-ROW(INDEX('Click Data Input'!$X$20:$X$49,1,1))+1),(COUNTIF($D$30:$D36,D36))))</f>
        <v>Training program</v>
      </c>
      <c r="D36" s="120">
        <f>LARGE('Click Data Input'!$X$20:$X$505,ROWS(D$29:D35))</f>
        <v>14</v>
      </c>
      <c r="E36" s="120">
        <f t="array" ref="E36">INDEX('Click Data Input'!$V$20:$V$49,LARGE(IF('Click Data Input'!$X$20:$X$49=D36,ROW('Click Data Input'!$X$20:$X$49)-ROW(INDEX('Click Data Input'!$X$20:$X$49,1,1))+1),(COUNTIF($D$30:$D36,D36))))</f>
        <v>1</v>
      </c>
      <c r="F36" s="121">
        <f t="shared" si="1"/>
        <v>14</v>
      </c>
      <c r="M36" s="4"/>
      <c r="N36" s="4"/>
      <c r="O36" s="4"/>
      <c r="P36" s="4"/>
      <c r="Q36" s="4"/>
      <c r="R36" s="4"/>
      <c r="S36" s="4"/>
      <c r="T36" s="4"/>
      <c r="U36" s="4"/>
      <c r="V36" s="4"/>
      <c r="W36" s="4"/>
      <c r="X36" s="4"/>
      <c r="Y36" s="4"/>
      <c r="Z36" s="4"/>
      <c r="AA36" s="4"/>
      <c r="AB36" s="4"/>
    </row>
    <row r="37" spans="2:28" ht="28" customHeight="1" x14ac:dyDescent="0.2">
      <c r="B37" s="118">
        <v>8</v>
      </c>
      <c r="C37" s="119" t="str">
        <f t="array" ref="C37">INDEX('Click Data Input'!$U$20:$U$49,LARGE(IF('Click Data Input'!$X$20:$X$49=D37,ROW('Click Data Input'!$X$20:$X$49)-ROW(INDEX('Click Data Input'!$X$20:$X$49,1,1))+1),(COUNTIF($D$30:$D37,D37))))</f>
        <v>Speak to HR</v>
      </c>
      <c r="D37" s="120">
        <f>LARGE('Click Data Input'!$X$20:$X$505,ROWS(D$29:D36))</f>
        <v>13</v>
      </c>
      <c r="E37" s="120">
        <f t="array" ref="E37">INDEX('Click Data Input'!$V$20:$V$49,LARGE(IF('Click Data Input'!$X$20:$X$49=D37,ROW('Click Data Input'!$X$20:$X$49)-ROW(INDEX('Click Data Input'!$X$20:$X$49,1,1))+1),(COUNTIF($D$30:$D37,D37))))</f>
        <v>1</v>
      </c>
      <c r="F37" s="121">
        <f t="shared" si="1"/>
        <v>13</v>
      </c>
    </row>
    <row r="38" spans="2:28" ht="28" customHeight="1" x14ac:dyDescent="0.2">
      <c r="B38" s="118">
        <v>9</v>
      </c>
      <c r="C38" s="119" t="str">
        <f t="array" ref="C38">INDEX('Click Data Input'!$U$20:$U$49,LARGE(IF('Click Data Input'!$X$20:$X$49=D38,ROW('Click Data Input'!$X$20:$X$49)-ROW(INDEX('Click Data Input'!$X$20:$X$49,1,1))+1),(COUNTIF($D$30:$D38,D38))))</f>
        <v>Sign up now</v>
      </c>
      <c r="D38" s="120">
        <f>LARGE('Click Data Input'!$X$20:$X$505,ROWS(D$29:D37))</f>
        <v>8</v>
      </c>
      <c r="E38" s="120">
        <f t="array" ref="E38">INDEX('Click Data Input'!$V$20:$V$49,LARGE(IF('Click Data Input'!$X$20:$X$49=D38,ROW('Click Data Input'!$X$20:$X$49)-ROW(INDEX('Click Data Input'!$X$20:$X$49,1,1))+1),(COUNTIF($D$30:$D38,D38))))</f>
        <v>1</v>
      </c>
      <c r="F38" s="121">
        <f t="shared" si="1"/>
        <v>8</v>
      </c>
    </row>
    <row r="39" spans="2:28" ht="28" customHeight="1" x14ac:dyDescent="0.2">
      <c r="B39" s="118">
        <v>10</v>
      </c>
      <c r="C39" s="119" t="str">
        <f t="array" ref="C39">INDEX('Click Data Input'!$U$20:$U$49,LARGE(IF('Click Data Input'!$X$20:$X$49=D39,ROW('Click Data Input'!$X$20:$X$49)-ROW(INDEX('Click Data Input'!$X$20:$X$49,1,1))+1),(COUNTIF($D$30:$D39,D39))))</f>
        <v>Click this link</v>
      </c>
      <c r="D39" s="120">
        <f>LARGE('Click Data Input'!$X$20:$X$505,ROWS(D$29:D38))</f>
        <v>6</v>
      </c>
      <c r="E39" s="120">
        <f t="array" ref="E39">INDEX('Click Data Input'!$V$20:$V$49,LARGE(IF('Click Data Input'!$X$20:$X$49=D39,ROW('Click Data Input'!$X$20:$X$49)-ROW(INDEX('Click Data Input'!$X$20:$X$49,1,1))+1),(COUNTIF($D$30:$D39,D39))))</f>
        <v>1</v>
      </c>
      <c r="F39" s="121">
        <f t="shared" si="1"/>
        <v>6</v>
      </c>
    </row>
    <row r="40" spans="2:28" ht="29" customHeight="1" x14ac:dyDescent="0.2"/>
    <row r="41" spans="2:28" ht="29" customHeight="1" x14ac:dyDescent="0.2"/>
    <row r="42" spans="2:28" ht="29" customHeight="1" x14ac:dyDescent="0.2"/>
    <row r="43" spans="2:28" ht="29" customHeight="1" x14ac:dyDescent="0.2"/>
    <row r="44" spans="2:28" ht="29" customHeight="1" x14ac:dyDescent="0.2"/>
    <row r="45" spans="2:28" ht="29" customHeight="1" x14ac:dyDescent="0.2"/>
    <row r="46" spans="2:28" ht="29" customHeight="1" x14ac:dyDescent="0.2"/>
    <row r="47" spans="2:28" ht="29" customHeight="1" x14ac:dyDescent="0.2"/>
    <row r="48" spans="2:28" ht="29" customHeight="1" x14ac:dyDescent="0.2">
      <c r="B48" s="25"/>
      <c r="C48" s="25"/>
      <c r="D48" s="25"/>
    </row>
    <row r="49" spans="2:4" ht="18" x14ac:dyDescent="0.2">
      <c r="B49" s="65"/>
      <c r="C49" s="66"/>
      <c r="D49" s="25"/>
    </row>
    <row r="50" spans="2:4" ht="18" x14ac:dyDescent="0.2">
      <c r="B50" s="65"/>
      <c r="C50" s="66"/>
      <c r="D50" s="25"/>
    </row>
    <row r="51" spans="2:4" x14ac:dyDescent="0.2">
      <c r="B51" s="4"/>
      <c r="C51" s="4"/>
      <c r="D51" s="25"/>
    </row>
    <row r="52" spans="2:4" x14ac:dyDescent="0.2">
      <c r="B52" s="4"/>
      <c r="C52" s="4"/>
      <c r="D52" s="25"/>
    </row>
    <row r="53" spans="2:4" x14ac:dyDescent="0.2">
      <c r="B53" s="4"/>
      <c r="C53" s="4"/>
      <c r="D53" s="25"/>
    </row>
    <row r="54" spans="2:4" x14ac:dyDescent="0.2">
      <c r="B54" s="25"/>
      <c r="C54" s="25"/>
      <c r="D54" s="25"/>
    </row>
    <row r="55" spans="2:4" x14ac:dyDescent="0.2">
      <c r="B55" s="25"/>
      <c r="C55" s="25"/>
      <c r="D55" s="25"/>
    </row>
    <row r="56" spans="2:4" x14ac:dyDescent="0.2">
      <c r="B56" s="25"/>
      <c r="C56" s="25"/>
      <c r="D56" s="25"/>
    </row>
  </sheetData>
  <sheetProtection algorithmName="SHA-512" hashValue="NAZeWs55Cz9BNql0HEj/f0AzLmQFCBCla7nMFh9Ph/AqFYiMJjhGQ0QzDLTc13CDQXETWn6PVhmZVApNHSP6Zw==" saltValue="DMW9yWbL4IjVUSXX9xK5Bw==" spinCount="100000" sheet="1" objects="1" scenarios="1"/>
  <mergeCells count="9">
    <mergeCell ref="M26:N26"/>
    <mergeCell ref="M20:N20"/>
    <mergeCell ref="B6:I8"/>
    <mergeCell ref="B25:I27"/>
    <mergeCell ref="M21:N21"/>
    <mergeCell ref="M22:N22"/>
    <mergeCell ref="M23:N23"/>
    <mergeCell ref="M24:N24"/>
    <mergeCell ref="M25:N25"/>
  </mergeCells>
  <conditionalFormatting sqref="B11:I39">
    <cfRule type="cellIs" dxfId="1" priority="1" operator="equal">
      <formula>0</formula>
    </cfRule>
    <cfRule type="containsErrors" dxfId="0" priority="3">
      <formula>ISERROR(B11)</formula>
    </cfRule>
  </conditionalFormatting>
  <hyperlinks>
    <hyperlink ref="M21:N21" location="Intro!A1" display="Intro"/>
    <hyperlink ref="M22:N22" location="'Email Data Input'!A1" display="Email Data Input"/>
    <hyperlink ref="M23:N23" location="Summary!A1" display="Summary"/>
    <hyperlink ref="M24:N24" location="'Industry Benchmarks'!A1" display="Industry Benchmarks"/>
    <hyperlink ref="M25:N25" location="Opens!A1" display="Opens"/>
    <hyperlink ref="M26:N26" location="'Click Data Input'!A1" display="Click Data Input"/>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Intro</vt:lpstr>
      <vt:lpstr>Email Data Input</vt:lpstr>
      <vt:lpstr>Summary</vt:lpstr>
      <vt:lpstr>Industry Benchmarks</vt:lpstr>
      <vt:lpstr>Opens</vt:lpstr>
      <vt:lpstr>Click Data Input</vt:lpstr>
      <vt:lpstr>Clicks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stuart.mclachlan@bananatag.com</dc:creator>
  <cp:lastModifiedBy>Microsoft Office User</cp:lastModifiedBy>
  <dcterms:created xsi:type="dcterms:W3CDTF">2018-08-02T20:38:10Z</dcterms:created>
  <dcterms:modified xsi:type="dcterms:W3CDTF">2019-04-09T17:38:29Z</dcterms:modified>
</cp:coreProperties>
</file>