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emcgaw\Desktop\"/>
    </mc:Choice>
  </mc:AlternateContent>
  <xr:revisionPtr revIDLastSave="0" documentId="13_ncr:1_{56447846-7CD7-47C6-94CF-4578806A549F}" xr6:coauthVersionLast="45" xr6:coauthVersionMax="45" xr10:uidLastSave="{00000000-0000-0000-0000-000000000000}"/>
  <bookViews>
    <workbookView xWindow="-108" yWindow="-108" windowWidth="23256" windowHeight="12576" xr2:uid="{01F85E42-54A5-4E2A-B21D-C2A48D521D2C}"/>
  </bookViews>
  <sheets>
    <sheet name="Calculation Form" sheetId="1" r:id="rId1"/>
    <sheet name="Sch A" sheetId="2" r:id="rId2"/>
    <sheet name="Sch A Worksheet" sheetId="3" r:id="rId3"/>
    <sheet name="Owners" sheetId="4" r:id="rId4"/>
    <sheet name="Wage Reduction" sheetId="5" r:id="rId5"/>
    <sheet name="Average FTE - Covered Period" sheetId="8" r:id="rId6"/>
    <sheet name="FTE Calculations - Lookbacks"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 i="8" l="1"/>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14" i="8"/>
  <c r="E83" i="7" l="1"/>
  <c r="E42" i="7"/>
  <c r="E27" i="7"/>
  <c r="E48" i="8" l="1"/>
  <c r="D48" i="8"/>
  <c r="E47" i="8"/>
  <c r="D47" i="8"/>
  <c r="E46" i="8"/>
  <c r="D46" i="8"/>
  <c r="E45" i="8"/>
  <c r="D45" i="8"/>
  <c r="E44" i="8"/>
  <c r="D44" i="8"/>
  <c r="E43" i="8"/>
  <c r="D43" i="8"/>
  <c r="E42" i="8"/>
  <c r="D42" i="8"/>
  <c r="E41" i="8"/>
  <c r="D41" i="8"/>
  <c r="E40" i="8"/>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E15" i="8"/>
  <c r="D15" i="8"/>
  <c r="E14" i="8"/>
  <c r="D14" i="8"/>
  <c r="B10" i="8" l="1"/>
  <c r="H68" i="7" s="1"/>
  <c r="B9" i="8"/>
  <c r="F68" i="7" s="1"/>
  <c r="H83" i="7" l="1"/>
  <c r="F83" i="7"/>
  <c r="H82" i="7"/>
  <c r="E82" i="7"/>
  <c r="F82" i="7" s="1"/>
  <c r="H81" i="7"/>
  <c r="E81" i="7"/>
  <c r="F81" i="7" s="1"/>
  <c r="H80" i="7"/>
  <c r="E80" i="7"/>
  <c r="F80" i="7" s="1"/>
  <c r="H79" i="7"/>
  <c r="E79" i="7"/>
  <c r="F79" i="7" s="1"/>
  <c r="H78" i="7"/>
  <c r="E78" i="7"/>
  <c r="F78" i="7" s="1"/>
  <c r="H77" i="7"/>
  <c r="E77" i="7"/>
  <c r="F77" i="7" s="1"/>
  <c r="H76" i="7"/>
  <c r="E76" i="7"/>
  <c r="F76" i="7" s="1"/>
  <c r="H75" i="7"/>
  <c r="E75" i="7"/>
  <c r="F75" i="7" s="1"/>
  <c r="H74" i="7"/>
  <c r="E74" i="7"/>
  <c r="F74" i="7" s="1"/>
  <c r="H73" i="7"/>
  <c r="E73" i="7"/>
  <c r="F73" i="7" s="1"/>
  <c r="E59" i="7"/>
  <c r="F59" i="7" s="1"/>
  <c r="H59" i="7"/>
  <c r="E58" i="7"/>
  <c r="F58" i="7" s="1"/>
  <c r="H58" i="7"/>
  <c r="E49" i="7"/>
  <c r="F49" i="7" s="1"/>
  <c r="H49" i="7"/>
  <c r="E50" i="7"/>
  <c r="F50" i="7" s="1"/>
  <c r="H50" i="7"/>
  <c r="E51" i="7"/>
  <c r="F51" i="7" s="1"/>
  <c r="H51" i="7"/>
  <c r="E52" i="7"/>
  <c r="F52" i="7" s="1"/>
  <c r="H52" i="7"/>
  <c r="E53" i="7"/>
  <c r="F53" i="7" s="1"/>
  <c r="H53" i="7"/>
  <c r="E54" i="7"/>
  <c r="F54" i="7" s="1"/>
  <c r="H54" i="7"/>
  <c r="E55" i="7"/>
  <c r="F55" i="7" s="1"/>
  <c r="H55" i="7"/>
  <c r="E56" i="7"/>
  <c r="F56" i="7" s="1"/>
  <c r="H56" i="7"/>
  <c r="E57" i="7"/>
  <c r="F57" i="7" s="1"/>
  <c r="H57" i="7"/>
  <c r="E60" i="7"/>
  <c r="F60" i="7" s="1"/>
  <c r="H60" i="7"/>
  <c r="H42" i="7"/>
  <c r="F42" i="7"/>
  <c r="H41" i="7"/>
  <c r="E41" i="7"/>
  <c r="F41" i="7" s="1"/>
  <c r="H40" i="7"/>
  <c r="E40" i="7"/>
  <c r="F40" i="7" s="1"/>
  <c r="H39" i="7"/>
  <c r="E39" i="7"/>
  <c r="F39" i="7" s="1"/>
  <c r="H38" i="7"/>
  <c r="E38" i="7"/>
  <c r="F38" i="7" s="1"/>
  <c r="H37" i="7"/>
  <c r="E37" i="7"/>
  <c r="F37" i="7" s="1"/>
  <c r="H36" i="7"/>
  <c r="E36" i="7"/>
  <c r="F36" i="7" s="1"/>
  <c r="H35" i="7"/>
  <c r="E35" i="7"/>
  <c r="F35" i="7" s="1"/>
  <c r="H34" i="7"/>
  <c r="E34" i="7"/>
  <c r="F34" i="7" s="1"/>
  <c r="E9" i="7"/>
  <c r="F9" i="7" s="1"/>
  <c r="H9" i="7"/>
  <c r="E10" i="7"/>
  <c r="F10" i="7" s="1"/>
  <c r="H10" i="7"/>
  <c r="E11" i="7"/>
  <c r="F11" i="7" s="1"/>
  <c r="H11" i="7"/>
  <c r="E12" i="7"/>
  <c r="F12" i="7" s="1"/>
  <c r="H12" i="7"/>
  <c r="E13" i="7"/>
  <c r="F13" i="7" s="1"/>
  <c r="H13" i="7"/>
  <c r="E14" i="7"/>
  <c r="F14" i="7" s="1"/>
  <c r="H14" i="7"/>
  <c r="E15" i="7"/>
  <c r="F15" i="7" s="1"/>
  <c r="H15" i="7"/>
  <c r="E16" i="7"/>
  <c r="F16" i="7" s="1"/>
  <c r="H16" i="7"/>
  <c r="E17" i="7"/>
  <c r="F17" i="7" s="1"/>
  <c r="H17" i="7"/>
  <c r="E18" i="7"/>
  <c r="F18" i="7" s="1"/>
  <c r="H18" i="7"/>
  <c r="E19" i="7"/>
  <c r="F19" i="7" s="1"/>
  <c r="H19" i="7"/>
  <c r="E20" i="7"/>
  <c r="F20" i="7" s="1"/>
  <c r="H20" i="7"/>
  <c r="E21" i="7"/>
  <c r="F21" i="7"/>
  <c r="H21" i="7"/>
  <c r="E22" i="7"/>
  <c r="F22" i="7" s="1"/>
  <c r="H22" i="7"/>
  <c r="E23" i="7"/>
  <c r="F23" i="7" s="1"/>
  <c r="H23" i="7"/>
  <c r="E24" i="7"/>
  <c r="F24" i="7" s="1"/>
  <c r="H24" i="7"/>
  <c r="E25" i="7"/>
  <c r="F25" i="7" s="1"/>
  <c r="H25" i="7"/>
  <c r="E26" i="7"/>
  <c r="F26" i="7" s="1"/>
  <c r="H26" i="7"/>
  <c r="F27" i="7"/>
  <c r="H27" i="7"/>
  <c r="H8" i="7"/>
  <c r="E8" i="7"/>
  <c r="F8" i="7" s="1"/>
  <c r="H62" i="7" l="1"/>
  <c r="H85" i="7"/>
  <c r="F85" i="7"/>
  <c r="F62" i="7"/>
  <c r="H29" i="7"/>
  <c r="F29" i="7"/>
  <c r="F44" i="7"/>
  <c r="H44" i="7"/>
  <c r="C16" i="4" l="1"/>
  <c r="B21" i="5" l="1"/>
  <c r="B22" i="5" s="1"/>
  <c r="B26" i="5" s="1"/>
  <c r="B30" i="5" l="1"/>
  <c r="B31" i="5" s="1"/>
  <c r="B8" i="5"/>
  <c r="B27" i="5" l="1"/>
  <c r="B22" i="2" l="1"/>
  <c r="D31" i="3"/>
  <c r="B14" i="2" s="1"/>
  <c r="C31" i="3"/>
  <c r="B13" i="2" s="1"/>
  <c r="C18" i="3"/>
  <c r="B4" i="2" s="1"/>
  <c r="E18" i="3"/>
  <c r="B6" i="2" s="1"/>
  <c r="D18" i="3"/>
  <c r="B5" i="2" s="1"/>
  <c r="B46" i="2" l="1"/>
  <c r="B28" i="2"/>
  <c r="F28" i="1" s="1"/>
  <c r="F34" i="1"/>
  <c r="F35" i="1" l="1"/>
  <c r="F41" i="1"/>
  <c r="B47" i="2"/>
  <c r="F36" i="1" s="1"/>
  <c r="F39" i="1" l="1"/>
  <c r="F44" i="1" s="1"/>
</calcChain>
</file>

<file path=xl/sharedStrings.xml><?xml version="1.0" encoding="utf-8"?>
<sst xmlns="http://schemas.openxmlformats.org/spreadsheetml/2006/main" count="255" uniqueCount="199">
  <si>
    <t>Forgiveness Amount Calculation:</t>
  </si>
  <si>
    <t>Payroll and Nonpayroll Costs</t>
  </si>
  <si>
    <t>Adjustments for Full-Time Equivalency (FTE) and Salary/Hourly Wage Reductions</t>
  </si>
  <si>
    <t>Potential Forgiveness Amounts</t>
  </si>
  <si>
    <t>Forgiveness Amount</t>
  </si>
  <si>
    <t xml:space="preserve">Line 1. Payroll Costs (enter the amount from PPP Schedule A, line 10): </t>
  </si>
  <si>
    <t>Line 11. Forgiveness Amount (enter the smallest of lines 8, 9, and 10):</t>
  </si>
  <si>
    <t xml:space="preserve">Line 9. PPP Loan Amount: </t>
  </si>
  <si>
    <t xml:space="preserve">Line 8. Modified Total (multiply line 6 by line 7): </t>
  </si>
  <si>
    <t xml:space="preserve">Line 7. FTE Reduction Quotient (enter the number from PPP Schedule A, line 13): </t>
  </si>
  <si>
    <t>Line 6. Add the amounts on lines 1, 2, 3, and 4, then subtract the amount entered in line 5:</t>
  </si>
  <si>
    <t xml:space="preserve">Line 5. Total Salary/Hourly Wage Reduction (enter the amount from PPP Schedule A, line 3): </t>
  </si>
  <si>
    <t>Line 4. Business Utility Payments:</t>
  </si>
  <si>
    <t xml:space="preserve">Line 2. Business Mortgage Interest Payments: </t>
  </si>
  <si>
    <t>Line 3. Business Rent or Lease Payments:</t>
  </si>
  <si>
    <t>PPP Schedule A</t>
  </si>
  <si>
    <t>PPP Schedule A Worksheet, Table 1 Totals</t>
  </si>
  <si>
    <t>If the average annual salary or hourly wage for each employee listed on the PPP</t>
  </si>
  <si>
    <t>Schedule A Worksheet, Table 1 during the Covered Period or the Alternative Payroll</t>
  </si>
  <si>
    <t>Covered Period was at least 75% of such employee’s average annual salary or hourly</t>
  </si>
  <si>
    <t>PPP Schedule A Worksheet, Table 2 Totals</t>
  </si>
  <si>
    <t>Non-Cash Compensation Payroll Costs During the Covered Period or the Alternative Payroll Covered Period</t>
  </si>
  <si>
    <t>Compensation to Owners</t>
  </si>
  <si>
    <t>This amount may not be included in PPP Schedule A Worksheet, Table 1 or 2. If there is</t>
  </si>
  <si>
    <t>more than one individual included, attach a separate table that lists the names of and</t>
  </si>
  <si>
    <t>payments to each.</t>
  </si>
  <si>
    <t>Total Payroll Costs</t>
  </si>
  <si>
    <t>Full-Time Equivalency (FTE) Reduction Calculation</t>
  </si>
  <si>
    <t xml:space="preserve">Line 1. Enter Cash Compensation (Box 1) from PPP Schedule A Worksheet, Table 1: </t>
  </si>
  <si>
    <t>Line 2. Enter Average FTE (Box 2) from PPP Schedule A Worksheet, Table 1:</t>
  </si>
  <si>
    <t xml:space="preserve">Line 3. Enter Salary/Hourly Wage Reduction (Box 3) from PPP Schedule A Worksheet, Table 1: </t>
  </si>
  <si>
    <t xml:space="preserve">Line 4. Enter Cash Compensation (Box 4) from PPP Schedule A Worksheet, Table 2: </t>
  </si>
  <si>
    <t>Line 5. Enter Average FTE (Box 5) from PPP Schedule A Worksheet, Table 2:</t>
  </si>
  <si>
    <t xml:space="preserve">Line 6. Total amount paid by Borrower for employer contributions for employee health insurance: </t>
  </si>
  <si>
    <t xml:space="preserve">Line 7. Total amount paid by Borrower for employer contributions to employee retirement plans: </t>
  </si>
  <si>
    <t xml:space="preserve">Line 9. Total amount paid to owner-employees/self-employed individual/general partners: </t>
  </si>
  <si>
    <t>Line 10. Payroll Costs (add lines 1, 4, 6, 7, 8, and 9):</t>
  </si>
  <si>
    <t xml:space="preserve">Line 11. Average FTE during the Borrower’s chosen reference period: </t>
  </si>
  <si>
    <t>Line 12. Total Average FTE (add lines 2 and 5):</t>
  </si>
  <si>
    <t>PPP Schedule A Worksheet</t>
  </si>
  <si>
    <t>Table 1: List employees who:</t>
  </si>
  <si>
    <t>• Were employed by the Borrower at any point during the Covered Period or the Alternative Payroll Covered Period whose</t>
  </si>
  <si>
    <t>principal place of residence is in the United States; and</t>
  </si>
  <si>
    <t>• Received compensation from the Borrower at an annualized rate of less than or equal to $100,000 for all pay periods in</t>
  </si>
  <si>
    <t>2019 or were not employed by the Borrower at any point in 2019.</t>
  </si>
  <si>
    <t>Employee's Name</t>
  </si>
  <si>
    <t>FTE Reduction Exceptions:</t>
  </si>
  <si>
    <t>Table 2: List employees who:</t>
  </si>
  <si>
    <t>• Received compensation from the Borrower at an annualized rate of more than $100,000 for any pay period in 2019.</t>
  </si>
  <si>
    <t>Attach additional tables if additional rows are needed.</t>
  </si>
  <si>
    <t>Employee Indentifier</t>
  </si>
  <si>
    <t xml:space="preserve"> Average FTE</t>
  </si>
  <si>
    <t>Cash Compensation</t>
  </si>
  <si>
    <t>Salary / Hourly Wage Reduction</t>
  </si>
  <si>
    <t>Totals:</t>
  </si>
  <si>
    <t>Box 1</t>
  </si>
  <si>
    <t>Box 2</t>
  </si>
  <si>
    <t>Box 3</t>
  </si>
  <si>
    <t>Box 4</t>
  </si>
  <si>
    <t>Box 5</t>
  </si>
  <si>
    <t xml:space="preserve">Step 1. Enter the borrower’s total average FTE between February 15, 2020 and April 26, 2020. Follow the </t>
  </si>
  <si>
    <t>across all employees and enter:</t>
  </si>
  <si>
    <t xml:space="preserve">Step 2. Enter the borrower’s total FTE in the Borrower’s pay period inclusive of February 15, 2020. Follow </t>
  </si>
  <si>
    <t xml:space="preserve">the same method that was used in step 1: </t>
  </si>
  <si>
    <t xml:space="preserve">Step 3. If the entry for step 2 is greater than step 1, proceed to step 4. Otherwise, the FTE Reduction Safe </t>
  </si>
  <si>
    <t xml:space="preserve">Harbor is not applicable and the Borrower must complete line 13 of PPP Schedule A by dividing </t>
  </si>
  <si>
    <t>line 12 by line 11 of that schedule.</t>
  </si>
  <si>
    <t xml:space="preserve">Step 5. If the entry for step 4 is greater than or equal to step 2, enter 1.0 on line 13 of PPP Schedule A; </t>
  </si>
  <si>
    <t xml:space="preserve">the FTE Reduction Safe Harbor has been satisfied. Otherwise, the FTE Reduction Safe Harbor does not </t>
  </si>
  <si>
    <t>apply and the Borrower must complete line 13 of PPP Schedule A by dividing line 12 by line 11 of that schedule.</t>
  </si>
  <si>
    <t xml:space="preserve">same method that was used to calculate Average FTE in the PPP Schedule A Worksheet Tables. Sum </t>
  </si>
  <si>
    <t>wage between January 1, 2020 and March 31, 2020, check here       and enter 0 on line 3</t>
  </si>
  <si>
    <t>Line 8. Total amount paid by Borrower for employer state and local taxes assessed on employee compensation:</t>
  </si>
  <si>
    <t>To Sch A line 9</t>
  </si>
  <si>
    <t>Moe</t>
  </si>
  <si>
    <t xml:space="preserve">Larry </t>
  </si>
  <si>
    <t>Curly</t>
  </si>
  <si>
    <t>Shemp</t>
  </si>
  <si>
    <t>Joe Columbia</t>
  </si>
  <si>
    <t>Owner's Name</t>
  </si>
  <si>
    <t>Owner Indentifier</t>
  </si>
  <si>
    <t>987-65-4321</t>
  </si>
  <si>
    <t>Owner's Compensation Table</t>
  </si>
  <si>
    <t>List owners who:</t>
  </si>
  <si>
    <t>• Were owner-employees/self-employed individual/general partners</t>
  </si>
  <si>
    <t>• These amounts may not be included in PPP Schedule A Worksheet, Table 1 or 2</t>
  </si>
  <si>
    <t>If the employee is a salaried worker, compute the total dollar amount of the reduction that exceeds 25% as follows:</t>
  </si>
  <si>
    <t>Salary/Hourly Wage Reduction: This calculation will be used to determine whether the Borrower’s loan forgiveness amount must be reduced due to a statutory requirement concerning reductions in employee salary and wages. Borrowers are eligible for loan forgiveness for certain expenditures during the Covered Period or the Alternative Payroll Covered Period. However, the actual amount of loan forgiveness the Borrower will receive may be less, depending on whether the salary or hourly wages of certain employees during the Covered Period or the Alternative Payroll Covered Period was less than during the period from January 1, 2020 to March 31, 2020. If the Borrower restored salary/hourly wage levels, the Borrower may be eligible for elimination of the Salary/Hourly Wage Reduction amount. Borrowers must complete this worksheet to determine whether to reduce the amount of loan forgiveness for which they are eligible. Complete the Salary/Hour Wage Reduction column only for employees whose salaries or hourly wages were reduced by more than 25% during the Covered Period or the Alternative Payroll Covered Period as compared to the period of January 1, 2020 through March 31, 2020. For each employee listed in Table 1, complete the following (using salary for salaried employees and hourly wage for hourly employees):</t>
  </si>
  <si>
    <t>Step 1. Determine if pay was reduced more than 25%.</t>
  </si>
  <si>
    <t>If 1.c. is 0.75 or more, enter zero in the column above box 3 for that employee; otherwise proceed to Step 2.</t>
  </si>
  <si>
    <t>Step 2. Determine if the Salary/Hourly Wage Reduction Safe Harbor is met.</t>
  </si>
  <si>
    <t>If 2.b. is equal to or greater than 2.a., skip to Step 3. Otherwise, proceed to 2.c.</t>
  </si>
  <si>
    <t>Step 3. Determine the Salary/Hourly Wage Reduction.</t>
  </si>
  <si>
    <t>Salary/Hourly Wage Reduction Calculation</t>
  </si>
  <si>
    <t>a. Enter average annual salary or hourly wage during Covered Period or Alternative Payroll Covered Period:</t>
  </si>
  <si>
    <t>b. Enter average annual salary or hourly wage between January 1, 2020 and March 31, 2020:</t>
  </si>
  <si>
    <t>c. Divide the value entered in 1.a. by 1.b.:</t>
  </si>
  <si>
    <t>a. Enter the annual salary or hourly wage as of February 15, 2020:</t>
  </si>
  <si>
    <t>b. Enter the average annual salary or hourly wage between February 15, 2020 and April 26, 2020:</t>
  </si>
  <si>
    <t xml:space="preserve">If 2.c. is equal to or greater than 2.a., the Salary/Hourly Wage Reduction Safe Harbor has been met – enter </t>
  </si>
  <si>
    <t>zero in the column above box 3 for that employee. Otherwise proceed to Step 3.</t>
  </si>
  <si>
    <t>a. Multiply the amount entered in 1.b. by 0.75:</t>
  </si>
  <si>
    <t>b. Subtract the amount entered in 1.a. from 3.a.:</t>
  </si>
  <si>
    <t xml:space="preserve">If the employee is an hourly worker, compute the total dollar amount of the reduction that exceeds 25% </t>
  </si>
  <si>
    <t>as follows:</t>
  </si>
  <si>
    <t>c. Enter the average number of hours worked per week between January 1, 2020 and March 31, 2020:</t>
  </si>
  <si>
    <t>Divide this amount by 52: Enter this value in the column above box 3 for that employee.</t>
  </si>
  <si>
    <t>e. Multiply the amount entered in 3.b. by 8:</t>
  </si>
  <si>
    <t>Multiply this amount by 8: Enter this value in the column above box 3 for that employee.</t>
  </si>
  <si>
    <t>d. Multiply the amount entered in 3.b. by the amount entered in 3.c.</t>
  </si>
  <si>
    <t>Payroll Schedule: The frequency with which payroll is paid to employees is:</t>
  </si>
  <si>
    <t>PPP Loan Forgiveness Calculation Form</t>
  </si>
  <si>
    <t>Business Legal Name (“Borrower”)</t>
  </si>
  <si>
    <t>DBA or Tradename, if applicable</t>
  </si>
  <si>
    <t>Business Address</t>
  </si>
  <si>
    <t>Business TIN (EIN, SSN)</t>
  </si>
  <si>
    <t>Business Phone</t>
  </si>
  <si>
    <t>Primary Contact</t>
  </si>
  <si>
    <t>E-mail Address</t>
  </si>
  <si>
    <t>SBA PPP Loan Number:</t>
  </si>
  <si>
    <t>Lender PPP Loan Number:</t>
  </si>
  <si>
    <t>PPP Loan Amount:</t>
  </si>
  <si>
    <t>PPP Loan Disbursement Date:</t>
  </si>
  <si>
    <t>Employees at Time of Loan Application:</t>
  </si>
  <si>
    <t>Employees at Time of Forgiveness Application:</t>
  </si>
  <si>
    <t>EIDL Advance Amount:</t>
  </si>
  <si>
    <t>EIDL Application Number:</t>
  </si>
  <si>
    <t>Covered Period:</t>
  </si>
  <si>
    <t>to</t>
  </si>
  <si>
    <t>Alternative Payroll Covered Period, if applicable:</t>
  </si>
  <si>
    <t xml:space="preserve">If Borrower (together with affiliates, if applicable) received PPP loans in excess of $2 million, check here: </t>
  </si>
  <si>
    <t xml:space="preserve">   Weekly      Biweekly (every other week)     Twice a month     Monthly     Other </t>
  </si>
  <si>
    <t>Simplified Method</t>
  </si>
  <si>
    <t>Average FTE: This calculates the average full-time equivalency (FTE) during the Covered Period or the Alternative Payroll Covered Period.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at the election of the Borrower.</t>
  </si>
  <si>
    <t>Divide by 40 and Round to Nearest tenth</t>
  </si>
  <si>
    <t>Number of Weeks Worked</t>
  </si>
  <si>
    <t>Total Hours Paid in 8 Weeks</t>
  </si>
  <si>
    <t xml:space="preserve">Average Hours Paid Per Week </t>
  </si>
  <si>
    <t>Totals</t>
  </si>
  <si>
    <t xml:space="preserve">Normal Method </t>
  </si>
  <si>
    <t>Normal Method</t>
  </si>
  <si>
    <t xml:space="preserve"> Average Weekly FTE</t>
  </si>
  <si>
    <t>Note: Do not include owners in the FTE calculations</t>
  </si>
  <si>
    <t xml:space="preserve">•  Enter the lesser of eight weeks worth of 2019 compensation, actual amount paid during </t>
  </si>
  <si>
    <t>FTE Calculations</t>
  </si>
  <si>
    <t>Method #1 - Average Number of FTE Employees for February 15, 2019 to June 30, 2019</t>
  </si>
  <si>
    <t>Method #2 - Average Number of FTE Employees for January 1, 2020 to February 29,2020</t>
  </si>
  <si>
    <t>Step 2 - Calculate FTEs for the Covered Period</t>
  </si>
  <si>
    <t xml:space="preserve">Step 1 - Determine your Reference Period </t>
  </si>
  <si>
    <t>Beginning date for each week</t>
  </si>
  <si>
    <t>Enter the number of employees at 40 hours or more for each week</t>
  </si>
  <si>
    <t>Sum of all hours for employees working less than 40 hours</t>
  </si>
  <si>
    <t>Number of part-time FTEs</t>
  </si>
  <si>
    <t>FTE Average Total</t>
  </si>
  <si>
    <t>Week 1</t>
  </si>
  <si>
    <t>Week 2</t>
  </si>
  <si>
    <t>Week 3</t>
  </si>
  <si>
    <t>Week 4</t>
  </si>
  <si>
    <t>Week 5</t>
  </si>
  <si>
    <t>Week 6</t>
  </si>
  <si>
    <t>Week 7</t>
  </si>
  <si>
    <t>Week 8</t>
  </si>
  <si>
    <t>Week 9</t>
  </si>
  <si>
    <t>Week 10</t>
  </si>
  <si>
    <t>Week 11</t>
  </si>
  <si>
    <t>Week 12</t>
  </si>
  <si>
    <t>Method #3 - Seasonal Employers May Use a Average Number of FTE Employees for any consecutive 12 Weeks Between May 1, 2019 and September 15, 2019</t>
  </si>
  <si>
    <t>Use the prior tab "Average FTE - 8 weeks" to calculate. The 8 weeks of FTEs must be reported by employee for the forgiveness application.</t>
  </si>
  <si>
    <t>April 25 to April 26, 2020</t>
  </si>
  <si>
    <t>June 28 to June 30, 2019</t>
  </si>
  <si>
    <t>February 26 to February 29, 2020</t>
  </si>
  <si>
    <t>Enter the number of emloyees at  less than 40 hours for each week</t>
  </si>
  <si>
    <t>See official SBA form</t>
  </si>
  <si>
    <t>See official line by line instructions</t>
  </si>
  <si>
    <t>Line 10. Payroll Cost 60% Requirement (divide line 1 by 0.60):</t>
  </si>
  <si>
    <t>Loan Forgiveness Application Revised June 16, 2020</t>
  </si>
  <si>
    <t>Line 13. FTE Reduction Quotient (divide line 12 by line 11) or enter 1.0 if any of the above criteria are met:</t>
  </si>
  <si>
    <t>If you satisfy any of the following three criteria, check the appropriate box, skip lines 11 and 12, and enter 1.0 on line 13; otherwise,</t>
  </si>
  <si>
    <t xml:space="preserve"> complete lines 11, 12, and 13:</t>
  </si>
  <si>
    <t>your employees between January 1, 2020 and the end of the Covered Period, check here</t>
  </si>
  <si>
    <r>
      <rPr>
        <b/>
        <sz val="10"/>
        <color theme="1"/>
        <rFont val="Calibri"/>
        <family val="2"/>
        <scheme val="minor"/>
      </rPr>
      <t>No reduction in employees or average paid hours</t>
    </r>
    <r>
      <rPr>
        <sz val="10"/>
        <color theme="1"/>
        <rFont val="Calibri"/>
        <family val="2"/>
        <scheme val="minor"/>
      </rPr>
      <t xml:space="preserve">: If you have not reduced the number of employees or the average paid hours of </t>
    </r>
  </si>
  <si>
    <t>FTE Reduction Safe Harbor 2: If you satisfy FTE Reduction Safe Harbor 2 (see PPP Schedule A Worksheet), check here</t>
  </si>
  <si>
    <t xml:space="preserve">FTE Reduction Safe Harbor 1: If you were unable to operate between February 15, 2020, and the end of the Covered Period at the </t>
  </si>
  <si>
    <t xml:space="preserve">same level of business activity as before February 15, 2020 due to compliance with requirements established or guidance issued </t>
  </si>
  <si>
    <t xml:space="preserve">between March 1, 2020 and December 31, 2020, by the Secretary of Health and Human Services, the Director of the Centers for Disease </t>
  </si>
  <si>
    <t xml:space="preserve">Control and Prevention, or the Occupational Safety and Health Administration related to the maintenance of standards for sanitation, </t>
  </si>
  <si>
    <t>social distancing, or any other worker or customer safety requirement related to COVID-19, check here</t>
  </si>
  <si>
    <t>FTE Reduction Safe Harbor 2:</t>
  </si>
  <si>
    <t>the covered period, or $15,385 ($100,000 annual limit for 8 weeks) if 8 week period is elected</t>
  </si>
  <si>
    <t>the covered period, or $20,833 ($100,000 annual limit for 24 weeks) if 24 week period is elected</t>
  </si>
  <si>
    <t>Or enter the lesser of 2.5 months of 2019 compensation, actual amount paid during</t>
  </si>
  <si>
    <t xml:space="preserve">Step 4. Enter the borrower’s total FTE as of the earlier of December 31, 2020, and the date this </t>
  </si>
  <si>
    <t>application is submitted</t>
  </si>
  <si>
    <t xml:space="preserve">c. Enter the average annual salary or hourly wage as of the earlier of December 31, 2020 and the date this </t>
  </si>
  <si>
    <t xml:space="preserve">          application is submitted:</t>
  </si>
  <si>
    <t>Below enter the number of weeks of covered period selected for the application. Borrowers are allowed to select any period up to 24 weeks.</t>
  </si>
  <si>
    <t>Number of weeks used:</t>
  </si>
  <si>
    <t>Average FTE Calculation - covered period</t>
  </si>
  <si>
    <t>Step 3 - Determine the Rehire Calculation for the Period February 15, 2020 to April 26, 2020 (if 8 week covered period FTEs are less than look back periods, restoration of FTEs can still be accomplished by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</si>
</sst>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mmmm\ d\,\ yyyy;@"/>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sz val="10"/>
      <color theme="1"/>
      <name val="Calibri"/>
      <family val="2"/>
      <scheme val="minor"/>
    </font>
    <font>
      <u/>
      <sz val="10"/>
      <color theme="1"/>
      <name val="Calibri"/>
      <family val="2"/>
      <scheme val="minor"/>
    </font>
    <font>
      <u/>
      <sz val="11"/>
      <color theme="10"/>
      <name val="Calibri"/>
      <family val="2"/>
      <scheme val="minor"/>
    </font>
    <font>
      <b/>
      <u/>
      <sz val="11"/>
      <name val="Calibri"/>
      <family val="2"/>
      <scheme val="minor"/>
    </font>
    <font>
      <b/>
      <u/>
      <sz val="10"/>
      <name val="Calibri"/>
      <family val="2"/>
      <scheme val="minor"/>
    </font>
    <font>
      <sz val="9"/>
      <color theme="1"/>
      <name val="Calibri"/>
      <family val="2"/>
      <scheme val="minor"/>
    </font>
    <font>
      <b/>
      <u/>
      <sz val="9"/>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1"/>
      <name val="Raleway"/>
      <family val="2"/>
    </font>
  </fonts>
  <fills count="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87">
    <xf numFmtId="0" fontId="0" fillId="0" borderId="0" xfId="0"/>
    <xf numFmtId="0" fontId="3" fillId="0" borderId="0" xfId="0" applyFont="1"/>
    <xf numFmtId="0" fontId="2" fillId="0" borderId="0" xfId="0" applyFont="1"/>
    <xf numFmtId="164" fontId="0" fillId="0" borderId="0" xfId="1" applyNumberFormat="1" applyFont="1"/>
    <xf numFmtId="0" fontId="4" fillId="0" borderId="0" xfId="0" applyFont="1"/>
    <xf numFmtId="0" fontId="0" fillId="0" borderId="0" xfId="0" applyAlignment="1">
      <alignment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Border="1"/>
    <xf numFmtId="0" fontId="5" fillId="0" borderId="0" xfId="0" applyFont="1" applyBorder="1" applyAlignment="1">
      <alignment horizontal="left" indent="2"/>
    </xf>
    <xf numFmtId="0" fontId="5" fillId="0" borderId="0" xfId="0" applyFont="1"/>
    <xf numFmtId="0" fontId="4" fillId="0" borderId="0" xfId="0" applyFont="1" applyAlignment="1">
      <alignment horizontal="center"/>
    </xf>
    <xf numFmtId="0" fontId="5" fillId="0" borderId="0" xfId="0" applyFont="1" applyAlignment="1">
      <alignment horizontal="left" indent="2"/>
    </xf>
    <xf numFmtId="0" fontId="0" fillId="4" borderId="1" xfId="0" applyFill="1" applyBorder="1"/>
    <xf numFmtId="0" fontId="0" fillId="3" borderId="1" xfId="0" applyFill="1" applyBorder="1"/>
    <xf numFmtId="0" fontId="5" fillId="0" borderId="0" xfId="0" applyFont="1" applyBorder="1" applyAlignment="1">
      <alignment horizontal="left" indent="3"/>
    </xf>
    <xf numFmtId="0" fontId="5" fillId="0" borderId="0" xfId="0" applyFont="1" applyAlignment="1">
      <alignment horizontal="left" indent="3"/>
    </xf>
    <xf numFmtId="0" fontId="0" fillId="0" borderId="3" xfId="0" applyBorder="1"/>
    <xf numFmtId="0" fontId="5" fillId="0" borderId="0" xfId="0" applyFont="1" applyAlignment="1">
      <alignment horizontal="left" indent="4"/>
    </xf>
    <xf numFmtId="43" fontId="0" fillId="0" borderId="1" xfId="1" applyFont="1" applyBorder="1"/>
    <xf numFmtId="0" fontId="6" fillId="0" borderId="0" xfId="0" applyFont="1" applyBorder="1"/>
    <xf numFmtId="0" fontId="6" fillId="0" borderId="0" xfId="0" applyFont="1"/>
    <xf numFmtId="43" fontId="0" fillId="0" borderId="3" xfId="1" applyFont="1" applyBorder="1"/>
    <xf numFmtId="43" fontId="0" fillId="0" borderId="0" xfId="1" applyFont="1"/>
    <xf numFmtId="43" fontId="0" fillId="2" borderId="3" xfId="1" applyFont="1" applyFill="1" applyBorder="1"/>
    <xf numFmtId="43" fontId="0" fillId="0" borderId="3" xfId="1" applyFont="1" applyFill="1" applyBorder="1"/>
    <xf numFmtId="43" fontId="0" fillId="0" borderId="0" xfId="1" applyFont="1" applyFill="1"/>
    <xf numFmtId="0" fontId="0" fillId="2" borderId="2" xfId="0" applyFill="1" applyBorder="1"/>
    <xf numFmtId="43" fontId="0" fillId="2" borderId="2" xfId="1" applyFont="1" applyFill="1" applyBorder="1"/>
    <xf numFmtId="0" fontId="0" fillId="2" borderId="1" xfId="0" applyFill="1" applyBorder="1"/>
    <xf numFmtId="43" fontId="0" fillId="2" borderId="1" xfId="1" applyFont="1" applyFill="1" applyBorder="1"/>
    <xf numFmtId="0" fontId="4" fillId="0" borderId="0" xfId="0" applyFont="1" applyAlignment="1"/>
    <xf numFmtId="0" fontId="7" fillId="0" borderId="0" xfId="2"/>
    <xf numFmtId="43" fontId="0" fillId="0" borderId="0" xfId="0" applyNumberFormat="1"/>
    <xf numFmtId="43" fontId="0" fillId="0" borderId="4" xfId="1" applyFont="1" applyBorder="1"/>
    <xf numFmtId="0" fontId="0" fillId="2" borderId="2" xfId="0" applyFill="1" applyBorder="1" applyAlignment="1">
      <alignment horizontal="center"/>
    </xf>
    <xf numFmtId="0" fontId="0" fillId="2" borderId="1" xfId="0" applyFill="1" applyBorder="1" applyAlignment="1">
      <alignment horizontal="center"/>
    </xf>
    <xf numFmtId="0" fontId="9" fillId="0" borderId="0" xfId="0" applyFont="1" applyFill="1" applyAlignment="1">
      <alignment horizontal="center"/>
    </xf>
    <xf numFmtId="164" fontId="5" fillId="0" borderId="0" xfId="1" applyNumberFormat="1" applyFont="1"/>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5" fillId="2" borderId="1" xfId="0" applyFont="1" applyFill="1" applyBorder="1" applyAlignment="1">
      <alignment horizontal="left"/>
    </xf>
    <xf numFmtId="164" fontId="5" fillId="2" borderId="1" xfId="1" applyNumberFormat="1" applyFont="1" applyFill="1" applyBorder="1" applyAlignment="1">
      <alignment horizontal="left"/>
    </xf>
    <xf numFmtId="0" fontId="5" fillId="2" borderId="3" xfId="0" applyFont="1" applyFill="1" applyBorder="1"/>
    <xf numFmtId="0" fontId="5" fillId="2" borderId="4" xfId="0" applyFont="1" applyFill="1" applyBorder="1"/>
    <xf numFmtId="0" fontId="5" fillId="0" borderId="0" xfId="0" applyFont="1" applyAlignment="1">
      <alignment horizontal="center"/>
    </xf>
    <xf numFmtId="0" fontId="5" fillId="0" borderId="0" xfId="0" applyFont="1" applyAlignment="1">
      <alignment horizontal="left" indent="1"/>
    </xf>
    <xf numFmtId="164" fontId="5" fillId="2" borderId="3" xfId="1" applyNumberFormat="1" applyFont="1" applyFill="1" applyBorder="1"/>
    <xf numFmtId="0" fontId="0" fillId="0" borderId="0" xfId="0" applyAlignment="1">
      <alignment horizontal="center"/>
    </xf>
    <xf numFmtId="43" fontId="0" fillId="0" borderId="2" xfId="1" applyFont="1" applyFill="1" applyBorder="1"/>
    <xf numFmtId="43" fontId="0" fillId="0" borderId="2" xfId="1" applyFont="1" applyFill="1" applyBorder="1" applyAlignment="1">
      <alignment horizontal="center"/>
    </xf>
    <xf numFmtId="0" fontId="2" fillId="0" borderId="0" xfId="0" applyFont="1" applyAlignment="1">
      <alignment horizontal="center"/>
    </xf>
    <xf numFmtId="0" fontId="2" fillId="0" borderId="3" xfId="0" applyFont="1" applyBorder="1" applyAlignment="1">
      <alignment horizontal="center"/>
    </xf>
    <xf numFmtId="0" fontId="10" fillId="0" borderId="0" xfId="0" applyFont="1"/>
    <xf numFmtId="0" fontId="11" fillId="0" borderId="0" xfId="0" applyFont="1" applyBorder="1"/>
    <xf numFmtId="0" fontId="11" fillId="0" borderId="0" xfId="0" applyFont="1"/>
    <xf numFmtId="0" fontId="10" fillId="0" borderId="0" xfId="0" applyFont="1" applyAlignment="1">
      <alignment horizontal="center"/>
    </xf>
    <xf numFmtId="0" fontId="10" fillId="3" borderId="1" xfId="0" applyFont="1" applyFill="1" applyBorder="1" applyAlignment="1">
      <alignment horizontal="center" wrapText="1"/>
    </xf>
    <xf numFmtId="0" fontId="10" fillId="0" borderId="3" xfId="0" applyFont="1" applyBorder="1" applyAlignment="1">
      <alignment horizontal="center"/>
    </xf>
    <xf numFmtId="165" fontId="10" fillId="0" borderId="1" xfId="0" applyNumberFormat="1" applyFont="1" applyBorder="1" applyAlignment="1">
      <alignment horizontal="left"/>
    </xf>
    <xf numFmtId="0" fontId="10" fillId="0" borderId="1" xfId="0" applyFont="1" applyBorder="1"/>
    <xf numFmtId="0" fontId="10" fillId="2" borderId="1" xfId="0" applyFont="1" applyFill="1" applyBorder="1"/>
    <xf numFmtId="2" fontId="10" fillId="0" borderId="1" xfId="0" applyNumberFormat="1" applyFont="1" applyBorder="1"/>
    <xf numFmtId="2" fontId="10" fillId="0" borderId="0" xfId="0" applyNumberFormat="1" applyFont="1"/>
    <xf numFmtId="0" fontId="7" fillId="0" borderId="0" xfId="2" applyFill="1"/>
    <xf numFmtId="0" fontId="8" fillId="0" borderId="0" xfId="0" applyFont="1" applyFill="1" applyAlignment="1"/>
    <xf numFmtId="0" fontId="13" fillId="0" borderId="0" xfId="0" applyFont="1" applyFill="1" applyAlignment="1">
      <alignment horizontal="center"/>
    </xf>
    <xf numFmtId="164" fontId="0" fillId="2" borderId="2" xfId="1" applyNumberFormat="1" applyFont="1" applyFill="1" applyBorder="1"/>
    <xf numFmtId="0" fontId="13" fillId="0" borderId="0" xfId="0" applyFont="1" applyFill="1" applyAlignment="1">
      <alignment horizontal="center"/>
    </xf>
    <xf numFmtId="0" fontId="5" fillId="2" borderId="12" xfId="0" applyFont="1" applyFill="1" applyBorder="1" applyAlignment="1">
      <alignment horizontal="left"/>
    </xf>
    <xf numFmtId="0" fontId="5" fillId="2" borderId="0" xfId="0" applyFont="1" applyFill="1" applyBorder="1" applyAlignment="1">
      <alignment horizontal="left"/>
    </xf>
    <xf numFmtId="0" fontId="5" fillId="2" borderId="13" xfId="0" applyFont="1" applyFill="1" applyBorder="1" applyAlignment="1">
      <alignment horizontal="left"/>
    </xf>
    <xf numFmtId="0" fontId="5" fillId="2" borderId="10" xfId="0" applyFont="1" applyFill="1" applyBorder="1" applyAlignment="1">
      <alignment horizontal="left"/>
    </xf>
    <xf numFmtId="0" fontId="5" fillId="2" borderId="3" xfId="0" applyFont="1" applyFill="1" applyBorder="1" applyAlignment="1">
      <alignment horizontal="left"/>
    </xf>
    <xf numFmtId="0" fontId="5" fillId="2" borderId="11" xfId="0" applyFont="1" applyFill="1" applyBorder="1" applyAlignment="1">
      <alignment horizontal="left"/>
    </xf>
    <xf numFmtId="0" fontId="5" fillId="3" borderId="1" xfId="0" applyFont="1" applyFill="1" applyBorder="1" applyAlignment="1">
      <alignment horizontal="center" vertical="center"/>
    </xf>
    <xf numFmtId="0" fontId="5" fillId="2" borderId="7" xfId="0" applyFont="1" applyFill="1" applyBorder="1" applyAlignment="1">
      <alignment horizontal="left"/>
    </xf>
    <xf numFmtId="0" fontId="5" fillId="2" borderId="8" xfId="0" applyFont="1" applyFill="1" applyBorder="1" applyAlignment="1">
      <alignment horizontal="left"/>
    </xf>
    <xf numFmtId="0" fontId="5" fillId="2" borderId="9" xfId="0" applyFont="1" applyFill="1" applyBorder="1" applyAlignment="1">
      <alignment horizontal="left"/>
    </xf>
    <xf numFmtId="0" fontId="5" fillId="2" borderId="5" xfId="0" applyFont="1" applyFill="1" applyBorder="1" applyAlignment="1">
      <alignment horizontal="left"/>
    </xf>
    <xf numFmtId="0" fontId="5" fillId="2" borderId="4" xfId="0" applyFont="1" applyFill="1" applyBorder="1" applyAlignment="1">
      <alignment horizontal="left"/>
    </xf>
    <xf numFmtId="0" fontId="5" fillId="2" borderId="6" xfId="0" applyFont="1" applyFill="1" applyBorder="1" applyAlignment="1">
      <alignment horizontal="left"/>
    </xf>
    <xf numFmtId="0" fontId="4" fillId="0" borderId="0" xfId="0" applyFont="1" applyAlignment="1">
      <alignment horizontal="center"/>
    </xf>
    <xf numFmtId="0" fontId="5"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center"/>
    </xf>
    <xf numFmtId="0" fontId="15" fillId="0" borderId="0" xfId="0" applyFont="1" applyFill="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312420</xdr:colOff>
          <xdr:row>22</xdr:row>
          <xdr:rowOff>7620</xdr:rowOff>
        </xdr:from>
        <xdr:to>
          <xdr:col>5</xdr:col>
          <xdr:colOff>533400</xdr:colOff>
          <xdr:row>23</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220980</xdr:colOff>
          <xdr:row>20</xdr:row>
          <xdr:rowOff>22860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556260</xdr:colOff>
          <xdr:row>18</xdr:row>
          <xdr:rowOff>182880</xdr:rowOff>
        </xdr:from>
        <xdr:to>
          <xdr:col>1</xdr:col>
          <xdr:colOff>769620</xdr:colOff>
          <xdr:row>20</xdr:row>
          <xdr:rowOff>7620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18</xdr:row>
          <xdr:rowOff>190500</xdr:rowOff>
        </xdr:from>
        <xdr:to>
          <xdr:col>2</xdr:col>
          <xdr:colOff>1135380</xdr:colOff>
          <xdr:row>20</xdr:row>
          <xdr:rowOff>22860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18</xdr:row>
          <xdr:rowOff>190500</xdr:rowOff>
        </xdr:from>
        <xdr:to>
          <xdr:col>3</xdr:col>
          <xdr:colOff>655320</xdr:colOff>
          <xdr:row>20</xdr:row>
          <xdr:rowOff>22860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1021080</xdr:colOff>
          <xdr:row>19</xdr:row>
          <xdr:rowOff>0</xdr:rowOff>
        </xdr:from>
        <xdr:to>
          <xdr:col>3</xdr:col>
          <xdr:colOff>1242060</xdr:colOff>
          <xdr:row>20</xdr:row>
          <xdr:rowOff>22860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3642360</xdr:colOff>
          <xdr:row>8</xdr:row>
          <xdr:rowOff>182880</xdr:rowOff>
        </xdr:from>
        <xdr:to>
          <xdr:col>0</xdr:col>
          <xdr:colOff>3855720</xdr:colOff>
          <xdr:row>10</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5356860</xdr:colOff>
          <xdr:row>39</xdr:row>
          <xdr:rowOff>182880</xdr:rowOff>
        </xdr:from>
        <xdr:to>
          <xdr:col>0</xdr:col>
          <xdr:colOff>5570220</xdr:colOff>
          <xdr:row>41</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4541520</xdr:colOff>
          <xdr:row>34</xdr:row>
          <xdr:rowOff>0</xdr:rowOff>
        </xdr:from>
        <xdr:to>
          <xdr:col>0</xdr:col>
          <xdr:colOff>4762500</xdr:colOff>
          <xdr:row>35</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41</xdr:row>
          <xdr:rowOff>182880</xdr:rowOff>
        </xdr:from>
        <xdr:to>
          <xdr:col>1</xdr:col>
          <xdr:colOff>289560</xdr:colOff>
          <xdr:row>43</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home.treasury.gov/system/files/136/PPP-Loan-Forgiveness-Application-Instructions_1_0.pdf" TargetMode="External"/><Relationship Id="rId1" Type="http://schemas.openxmlformats.org/officeDocument/2006/relationships/hyperlink" Target="https://home.treasury.gov/system/files/136/3245-0407-SBA-Form-3508-PPP-Forgiveness-Application.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73BA-D10D-4DDE-B348-0BFA37B0D339}">
  <sheetPr>
    <pageSetUpPr autoPageBreaks="0"/>
  </sheetPr>
  <dimension ref="B1:H55"/>
  <sheetViews>
    <sheetView showGridLines="0" tabSelected="1" zoomScaleNormal="100" workbookViewId="0">
      <selection activeCell="B5" sqref="B5:F5"/>
    </sheetView>
  </sheetViews>
  <sheetFormatPr defaultRowHeight="14.4" x14ac:dyDescent="0.3"/>
  <cols>
    <col min="1" max="1" width="0.6640625" customWidth="1"/>
    <col min="2" max="2" width="18.44140625" customWidth="1"/>
    <col min="3" max="3" width="20.6640625" customWidth="1"/>
    <col min="4" max="4" width="23.5546875" customWidth="1"/>
    <col min="5" max="5" width="19.6640625" customWidth="1"/>
    <col min="6" max="6" width="19.6640625" style="3" customWidth="1"/>
    <col min="7" max="8" width="21.5546875" customWidth="1"/>
  </cols>
  <sheetData>
    <row r="1" spans="2:8" x14ac:dyDescent="0.3">
      <c r="B1" s="64" t="s">
        <v>172</v>
      </c>
      <c r="C1" s="32"/>
      <c r="D1" s="32"/>
      <c r="E1" s="32"/>
    </row>
    <row r="2" spans="2:8" x14ac:dyDescent="0.3">
      <c r="B2" s="64" t="s">
        <v>173</v>
      </c>
      <c r="C2" s="32"/>
      <c r="D2" s="32"/>
      <c r="E2" s="32"/>
    </row>
    <row r="3" spans="2:8" x14ac:dyDescent="0.3">
      <c r="B3" s="68" t="s">
        <v>175</v>
      </c>
      <c r="C3" s="68"/>
      <c r="D3" s="68"/>
      <c r="E3" s="68"/>
      <c r="F3" s="68"/>
      <c r="G3" s="65"/>
      <c r="H3" s="65"/>
    </row>
    <row r="4" spans="2:8" x14ac:dyDescent="0.3">
      <c r="B4" s="66"/>
      <c r="C4" s="66"/>
      <c r="D4" s="66"/>
      <c r="E4" s="66"/>
      <c r="F4" s="66"/>
      <c r="G4" s="65"/>
      <c r="H4" s="65"/>
    </row>
    <row r="5" spans="2:8" x14ac:dyDescent="0.3">
      <c r="B5" s="86" t="s">
        <v>111</v>
      </c>
      <c r="C5" s="86"/>
      <c r="D5" s="86"/>
      <c r="E5" s="86"/>
      <c r="F5" s="86"/>
    </row>
    <row r="6" spans="2:8" x14ac:dyDescent="0.3">
      <c r="B6" s="37"/>
      <c r="C6" s="37"/>
      <c r="D6" s="37"/>
      <c r="E6" s="37"/>
      <c r="F6" s="37"/>
      <c r="G6" s="10"/>
    </row>
    <row r="7" spans="2:8" x14ac:dyDescent="0.3">
      <c r="B7" s="75" t="s">
        <v>112</v>
      </c>
      <c r="C7" s="75"/>
      <c r="D7" s="75"/>
      <c r="E7" s="75" t="s">
        <v>113</v>
      </c>
      <c r="F7" s="75"/>
      <c r="G7" s="10"/>
    </row>
    <row r="8" spans="2:8" x14ac:dyDescent="0.3">
      <c r="B8" s="79"/>
      <c r="C8" s="80"/>
      <c r="D8" s="81"/>
      <c r="E8" s="41"/>
      <c r="F8" s="42"/>
      <c r="G8" s="10"/>
    </row>
    <row r="9" spans="2:8" x14ac:dyDescent="0.3">
      <c r="B9" s="75" t="s">
        <v>114</v>
      </c>
      <c r="C9" s="75"/>
      <c r="D9" s="75"/>
      <c r="E9" s="40" t="s">
        <v>115</v>
      </c>
      <c r="F9" s="40" t="s">
        <v>116</v>
      </c>
      <c r="G9" s="10"/>
    </row>
    <row r="10" spans="2:8" x14ac:dyDescent="0.3">
      <c r="B10" s="76"/>
      <c r="C10" s="77"/>
      <c r="D10" s="78"/>
      <c r="E10" s="41"/>
      <c r="F10" s="42"/>
      <c r="G10" s="10"/>
    </row>
    <row r="11" spans="2:8" x14ac:dyDescent="0.3">
      <c r="B11" s="69"/>
      <c r="C11" s="70"/>
      <c r="D11" s="71"/>
      <c r="E11" s="39" t="s">
        <v>117</v>
      </c>
      <c r="F11" s="40" t="s">
        <v>118</v>
      </c>
      <c r="G11" s="10"/>
    </row>
    <row r="12" spans="2:8" x14ac:dyDescent="0.3">
      <c r="B12" s="72"/>
      <c r="C12" s="73"/>
      <c r="D12" s="74"/>
      <c r="E12" s="41"/>
      <c r="F12" s="42"/>
      <c r="G12" s="10"/>
    </row>
    <row r="13" spans="2:8" x14ac:dyDescent="0.3">
      <c r="B13" s="10"/>
      <c r="C13" s="10"/>
      <c r="D13" s="10"/>
      <c r="E13" s="10"/>
      <c r="F13" s="38"/>
      <c r="G13" s="10"/>
    </row>
    <row r="14" spans="2:8" x14ac:dyDescent="0.3">
      <c r="B14" s="10" t="s">
        <v>119</v>
      </c>
      <c r="C14" s="43"/>
      <c r="D14" s="10" t="s">
        <v>120</v>
      </c>
      <c r="E14" s="43"/>
      <c r="F14" s="38"/>
      <c r="G14" s="10"/>
    </row>
    <row r="15" spans="2:8" x14ac:dyDescent="0.3">
      <c r="B15" s="10" t="s">
        <v>121</v>
      </c>
      <c r="C15" s="43"/>
      <c r="D15" s="10" t="s">
        <v>122</v>
      </c>
      <c r="E15" s="43"/>
      <c r="F15" s="38"/>
      <c r="G15" s="10"/>
    </row>
    <row r="16" spans="2:8" x14ac:dyDescent="0.3">
      <c r="B16" s="10" t="s">
        <v>123</v>
      </c>
      <c r="C16" s="10"/>
      <c r="D16" s="43"/>
      <c r="E16" s="10"/>
      <c r="F16" s="38"/>
      <c r="G16" s="10"/>
    </row>
    <row r="17" spans="2:7" x14ac:dyDescent="0.3">
      <c r="B17" s="10" t="s">
        <v>124</v>
      </c>
      <c r="C17" s="10"/>
      <c r="D17" s="44"/>
      <c r="E17" s="10"/>
      <c r="F17" s="38"/>
      <c r="G17" s="10"/>
    </row>
    <row r="18" spans="2:7" x14ac:dyDescent="0.3">
      <c r="B18" s="10" t="s">
        <v>125</v>
      </c>
      <c r="C18" s="43"/>
      <c r="D18" s="10" t="s">
        <v>126</v>
      </c>
      <c r="E18" s="43"/>
      <c r="F18" s="38"/>
      <c r="G18" s="10"/>
    </row>
    <row r="19" spans="2:7" x14ac:dyDescent="0.3">
      <c r="B19" s="10" t="s">
        <v>110</v>
      </c>
      <c r="C19" s="10"/>
      <c r="D19" s="10"/>
      <c r="E19" s="10"/>
      <c r="F19" s="38"/>
      <c r="G19" s="10"/>
    </row>
    <row r="20" spans="2:7" x14ac:dyDescent="0.3">
      <c r="B20" s="46" t="s">
        <v>131</v>
      </c>
      <c r="C20" s="10"/>
      <c r="D20" s="10"/>
      <c r="E20" s="43"/>
      <c r="F20" s="47"/>
      <c r="G20" s="10"/>
    </row>
    <row r="21" spans="2:7" x14ac:dyDescent="0.3">
      <c r="B21" s="10" t="s">
        <v>127</v>
      </c>
      <c r="D21" s="43"/>
      <c r="E21" s="45" t="s">
        <v>128</v>
      </c>
      <c r="F21" s="43"/>
      <c r="G21" s="10"/>
    </row>
    <row r="22" spans="2:7" x14ac:dyDescent="0.3">
      <c r="B22" s="10" t="s">
        <v>129</v>
      </c>
      <c r="C22" s="10"/>
      <c r="D22" s="43"/>
      <c r="E22" s="45" t="s">
        <v>128</v>
      </c>
      <c r="F22" s="43"/>
      <c r="G22" s="10"/>
    </row>
    <row r="23" spans="2:7" x14ac:dyDescent="0.3">
      <c r="B23" s="10" t="s">
        <v>130</v>
      </c>
      <c r="C23" s="10"/>
      <c r="D23" s="10"/>
      <c r="E23" s="10"/>
      <c r="F23" s="38"/>
      <c r="G23" s="10"/>
    </row>
    <row r="25" spans="2:7" x14ac:dyDescent="0.3">
      <c r="B25" s="2" t="s">
        <v>0</v>
      </c>
      <c r="C25" s="2"/>
      <c r="D25" s="2"/>
      <c r="E25" s="2"/>
      <c r="G25" s="2"/>
    </row>
    <row r="26" spans="2:7" x14ac:dyDescent="0.3">
      <c r="B26" s="2"/>
      <c r="C26" s="2"/>
      <c r="D26" s="2"/>
      <c r="E26" s="2"/>
      <c r="G26" s="2"/>
    </row>
    <row r="27" spans="2:7" x14ac:dyDescent="0.3">
      <c r="B27" s="20" t="s">
        <v>1</v>
      </c>
      <c r="C27" s="20"/>
      <c r="D27" s="20"/>
      <c r="E27" s="20"/>
      <c r="G27" s="1"/>
    </row>
    <row r="28" spans="2:7" x14ac:dyDescent="0.3">
      <c r="B28" s="10" t="s">
        <v>5</v>
      </c>
      <c r="C28" s="10"/>
      <c r="D28" s="10"/>
      <c r="E28" s="10"/>
      <c r="F28" s="22">
        <f>+'Sch A'!B28</f>
        <v>56545</v>
      </c>
    </row>
    <row r="29" spans="2:7" x14ac:dyDescent="0.3">
      <c r="B29" s="10" t="s">
        <v>13</v>
      </c>
      <c r="C29" s="10"/>
      <c r="D29" s="10"/>
      <c r="E29" s="10"/>
      <c r="F29" s="24">
        <v>8000</v>
      </c>
    </row>
    <row r="30" spans="2:7" x14ac:dyDescent="0.3">
      <c r="B30" s="10" t="s">
        <v>14</v>
      </c>
      <c r="C30" s="10"/>
      <c r="D30" s="10"/>
      <c r="E30" s="10"/>
      <c r="F30" s="24">
        <v>4000</v>
      </c>
    </row>
    <row r="31" spans="2:7" x14ac:dyDescent="0.3">
      <c r="B31" s="10" t="s">
        <v>12</v>
      </c>
      <c r="C31" s="10"/>
      <c r="D31" s="10"/>
      <c r="E31" s="10"/>
      <c r="F31" s="24">
        <v>3400</v>
      </c>
    </row>
    <row r="32" spans="2:7" x14ac:dyDescent="0.3">
      <c r="B32" s="10"/>
      <c r="C32" s="10"/>
      <c r="D32" s="10"/>
      <c r="E32" s="10"/>
      <c r="F32" s="26"/>
    </row>
    <row r="33" spans="2:7" x14ac:dyDescent="0.3">
      <c r="B33" s="21" t="s">
        <v>2</v>
      </c>
      <c r="C33" s="21"/>
      <c r="D33" s="21"/>
      <c r="E33" s="21"/>
      <c r="F33" s="23"/>
    </row>
    <row r="34" spans="2:7" x14ac:dyDescent="0.3">
      <c r="B34" s="10" t="s">
        <v>11</v>
      </c>
      <c r="C34" s="10"/>
      <c r="D34" s="10"/>
      <c r="E34" s="10"/>
      <c r="F34" s="22">
        <f>+'Sch A'!B6</f>
        <v>2884.62</v>
      </c>
    </row>
    <row r="35" spans="2:7" x14ac:dyDescent="0.3">
      <c r="B35" s="10" t="s">
        <v>10</v>
      </c>
      <c r="C35" s="10"/>
      <c r="D35" s="10"/>
      <c r="E35" s="10"/>
      <c r="F35" s="22">
        <f>+F28+F29+F30+F31-F34</f>
        <v>69060.38</v>
      </c>
    </row>
    <row r="36" spans="2:7" x14ac:dyDescent="0.3">
      <c r="B36" s="10" t="s">
        <v>9</v>
      </c>
      <c r="C36" s="10"/>
      <c r="D36" s="10"/>
      <c r="E36" s="10"/>
      <c r="F36" s="22">
        <f>+'Sch A'!B47</f>
        <v>0.83333333333333337</v>
      </c>
    </row>
    <row r="37" spans="2:7" x14ac:dyDescent="0.3">
      <c r="B37" s="10"/>
      <c r="C37" s="10"/>
      <c r="D37" s="10"/>
      <c r="E37" s="10"/>
      <c r="F37" s="23"/>
    </row>
    <row r="38" spans="2:7" x14ac:dyDescent="0.3">
      <c r="B38" s="21" t="s">
        <v>3</v>
      </c>
      <c r="C38" s="21"/>
      <c r="D38" s="21"/>
      <c r="E38" s="21"/>
      <c r="F38" s="23"/>
      <c r="G38" s="1"/>
    </row>
    <row r="39" spans="2:7" x14ac:dyDescent="0.3">
      <c r="B39" s="10" t="s">
        <v>8</v>
      </c>
      <c r="C39" s="10"/>
      <c r="D39" s="10"/>
      <c r="E39" s="10"/>
      <c r="F39" s="22">
        <f>+F35*F36</f>
        <v>57550.316666666673</v>
      </c>
    </row>
    <row r="40" spans="2:7" x14ac:dyDescent="0.3">
      <c r="B40" s="10" t="s">
        <v>7</v>
      </c>
      <c r="C40" s="10"/>
      <c r="D40" s="10"/>
      <c r="E40" s="10"/>
      <c r="F40" s="24">
        <v>100000</v>
      </c>
    </row>
    <row r="41" spans="2:7" x14ac:dyDescent="0.3">
      <c r="B41" s="10" t="s">
        <v>174</v>
      </c>
      <c r="C41" s="10"/>
      <c r="D41" s="10"/>
      <c r="E41" s="10"/>
      <c r="F41" s="22">
        <f>+F28/0.6</f>
        <v>94241.666666666672</v>
      </c>
      <c r="G41" s="1"/>
    </row>
    <row r="42" spans="2:7" x14ac:dyDescent="0.3">
      <c r="B42" s="10"/>
      <c r="C42" s="10"/>
      <c r="D42" s="10"/>
      <c r="E42" s="10"/>
      <c r="F42" s="23"/>
      <c r="G42" s="1"/>
    </row>
    <row r="43" spans="2:7" x14ac:dyDescent="0.3">
      <c r="B43" s="21" t="s">
        <v>4</v>
      </c>
      <c r="C43" s="21"/>
      <c r="D43" s="21"/>
      <c r="E43" s="21"/>
      <c r="F43" s="23"/>
    </row>
    <row r="44" spans="2:7" x14ac:dyDescent="0.3">
      <c r="B44" s="10" t="s">
        <v>6</v>
      </c>
      <c r="C44" s="10"/>
      <c r="D44" s="10"/>
      <c r="E44" s="10"/>
      <c r="F44" s="22">
        <f>MIN(F39,F40,F41)</f>
        <v>57550.316666666673</v>
      </c>
    </row>
    <row r="55" spans="7:7" x14ac:dyDescent="0.3">
      <c r="G55" s="1"/>
    </row>
  </sheetData>
  <mergeCells count="9">
    <mergeCell ref="B3:F3"/>
    <mergeCell ref="B11:D11"/>
    <mergeCell ref="B12:D12"/>
    <mergeCell ref="B5:F5"/>
    <mergeCell ref="E7:F7"/>
    <mergeCell ref="B7:D7"/>
    <mergeCell ref="B9:D9"/>
    <mergeCell ref="B10:D10"/>
    <mergeCell ref="B8:D8"/>
  </mergeCells>
  <hyperlinks>
    <hyperlink ref="B1" r:id="rId1" xr:uid="{89C4C165-8D13-409B-B030-D3B9AA6AB602}"/>
    <hyperlink ref="B2" r:id="rId2" xr:uid="{4BCE7796-BD8D-4769-B73F-105A823BFA22}"/>
  </hyperlinks>
  <pageMargins left="0.25" right="0.25"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312420</xdr:colOff>
                    <xdr:row>22</xdr:row>
                    <xdr:rowOff>7620</xdr:rowOff>
                  </from>
                  <to>
                    <xdr:col>5</xdr:col>
                    <xdr:colOff>533400</xdr:colOff>
                    <xdr:row>23</xdr:row>
                    <xdr:rowOff>30480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1</xdr:col>
                    <xdr:colOff>0</xdr:colOff>
                    <xdr:row>19</xdr:row>
                    <xdr:rowOff>0</xdr:rowOff>
                  </from>
                  <to>
                    <xdr:col>1</xdr:col>
                    <xdr:colOff>220980</xdr:colOff>
                    <xdr:row>20</xdr:row>
                    <xdr:rowOff>22860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1</xdr:col>
                    <xdr:colOff>556260</xdr:colOff>
                    <xdr:row>18</xdr:row>
                    <xdr:rowOff>182880</xdr:rowOff>
                  </from>
                  <to>
                    <xdr:col>1</xdr:col>
                    <xdr:colOff>769620</xdr:colOff>
                    <xdr:row>20</xdr:row>
                    <xdr:rowOff>7620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2</xdr:col>
                    <xdr:colOff>914400</xdr:colOff>
                    <xdr:row>18</xdr:row>
                    <xdr:rowOff>190500</xdr:rowOff>
                  </from>
                  <to>
                    <xdr:col>2</xdr:col>
                    <xdr:colOff>1135380</xdr:colOff>
                    <xdr:row>20</xdr:row>
                    <xdr:rowOff>22860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3</xdr:col>
                    <xdr:colOff>441960</xdr:colOff>
                    <xdr:row>18</xdr:row>
                    <xdr:rowOff>190500</xdr:rowOff>
                  </from>
                  <to>
                    <xdr:col>3</xdr:col>
                    <xdr:colOff>655320</xdr:colOff>
                    <xdr:row>20</xdr:row>
                    <xdr:rowOff>22860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1021080</xdr:colOff>
                    <xdr:row>19</xdr:row>
                    <xdr:rowOff>0</xdr:rowOff>
                  </from>
                  <to>
                    <xdr:col>3</xdr:col>
                    <xdr:colOff>1242060</xdr:colOff>
                    <xdr:row>20</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6855-782C-4EAD-A528-6C73FBD42A61}">
  <sheetPr>
    <pageSetUpPr autoPageBreaks="0"/>
  </sheetPr>
  <dimension ref="A1:B47"/>
  <sheetViews>
    <sheetView showGridLines="0" zoomScaleNormal="100" workbookViewId="0">
      <selection sqref="A1:B1"/>
    </sheetView>
  </sheetViews>
  <sheetFormatPr defaultRowHeight="14.4" x14ac:dyDescent="0.3"/>
  <cols>
    <col min="1" max="1" width="89.44140625" customWidth="1"/>
    <col min="2" max="2" width="22" customWidth="1"/>
  </cols>
  <sheetData>
    <row r="1" spans="1:2" x14ac:dyDescent="0.3">
      <c r="A1" s="82" t="s">
        <v>15</v>
      </c>
      <c r="B1" s="82"/>
    </row>
    <row r="2" spans="1:2" x14ac:dyDescent="0.3">
      <c r="A2" s="2"/>
    </row>
    <row r="3" spans="1:2" x14ac:dyDescent="0.3">
      <c r="A3" s="21" t="s">
        <v>16</v>
      </c>
    </row>
    <row r="4" spans="1:2" x14ac:dyDescent="0.3">
      <c r="A4" s="10" t="s">
        <v>28</v>
      </c>
      <c r="B4" s="22">
        <f>+'Sch A Worksheet'!C18</f>
        <v>15000</v>
      </c>
    </row>
    <row r="5" spans="1:2" x14ac:dyDescent="0.3">
      <c r="A5" s="10" t="s">
        <v>29</v>
      </c>
      <c r="B5" s="22">
        <f>+'Sch A Worksheet'!D18</f>
        <v>1.5</v>
      </c>
    </row>
    <row r="6" spans="1:2" x14ac:dyDescent="0.3">
      <c r="A6" s="10" t="s">
        <v>30</v>
      </c>
      <c r="B6" s="22">
        <f>+'Sch A Worksheet'!E18</f>
        <v>2884.62</v>
      </c>
    </row>
    <row r="7" spans="1:2" x14ac:dyDescent="0.3">
      <c r="A7" s="18" t="s">
        <v>17</v>
      </c>
      <c r="B7" s="23"/>
    </row>
    <row r="8" spans="1:2" x14ac:dyDescent="0.3">
      <c r="A8" s="18" t="s">
        <v>18</v>
      </c>
      <c r="B8" s="23"/>
    </row>
    <row r="9" spans="1:2" x14ac:dyDescent="0.3">
      <c r="A9" s="18" t="s">
        <v>19</v>
      </c>
      <c r="B9" s="23"/>
    </row>
    <row r="10" spans="1:2" x14ac:dyDescent="0.3">
      <c r="A10" s="18" t="s">
        <v>71</v>
      </c>
      <c r="B10" s="23"/>
    </row>
    <row r="11" spans="1:2" x14ac:dyDescent="0.3">
      <c r="A11" s="10"/>
      <c r="B11" s="23"/>
    </row>
    <row r="12" spans="1:2" x14ac:dyDescent="0.3">
      <c r="A12" s="21" t="s">
        <v>20</v>
      </c>
      <c r="B12" s="23"/>
    </row>
    <row r="13" spans="1:2" x14ac:dyDescent="0.3">
      <c r="A13" s="10" t="s">
        <v>31</v>
      </c>
      <c r="B13" s="22">
        <f>+'Sch A Worksheet'!C31</f>
        <v>15385</v>
      </c>
    </row>
    <row r="14" spans="1:2" x14ac:dyDescent="0.3">
      <c r="A14" s="10" t="s">
        <v>32</v>
      </c>
      <c r="B14" s="22">
        <f>+'Sch A Worksheet'!D31</f>
        <v>1</v>
      </c>
    </row>
    <row r="15" spans="1:2" x14ac:dyDescent="0.3">
      <c r="A15" s="10"/>
      <c r="B15" s="23"/>
    </row>
    <row r="16" spans="1:2" x14ac:dyDescent="0.3">
      <c r="A16" s="21" t="s">
        <v>21</v>
      </c>
      <c r="B16" s="23"/>
    </row>
    <row r="17" spans="1:2" x14ac:dyDescent="0.3">
      <c r="A17" s="10" t="s">
        <v>33</v>
      </c>
      <c r="B17" s="24">
        <v>10000</v>
      </c>
    </row>
    <row r="18" spans="1:2" x14ac:dyDescent="0.3">
      <c r="A18" s="10" t="s">
        <v>34</v>
      </c>
      <c r="B18" s="24">
        <v>475</v>
      </c>
    </row>
    <row r="19" spans="1:2" x14ac:dyDescent="0.3">
      <c r="A19" s="10" t="s">
        <v>72</v>
      </c>
      <c r="B19" s="24">
        <v>300</v>
      </c>
    </row>
    <row r="20" spans="1:2" x14ac:dyDescent="0.3">
      <c r="A20" s="10"/>
      <c r="B20" s="23"/>
    </row>
    <row r="21" spans="1:2" x14ac:dyDescent="0.3">
      <c r="A21" s="21" t="s">
        <v>22</v>
      </c>
      <c r="B21" s="23"/>
    </row>
    <row r="22" spans="1:2" x14ac:dyDescent="0.3">
      <c r="A22" s="10" t="s">
        <v>35</v>
      </c>
      <c r="B22" s="25">
        <f>+Owners!C16</f>
        <v>15385</v>
      </c>
    </row>
    <row r="23" spans="1:2" x14ac:dyDescent="0.3">
      <c r="A23" s="18" t="s">
        <v>23</v>
      </c>
      <c r="B23" s="23"/>
    </row>
    <row r="24" spans="1:2" x14ac:dyDescent="0.3">
      <c r="A24" s="18" t="s">
        <v>24</v>
      </c>
      <c r="B24" s="23"/>
    </row>
    <row r="25" spans="1:2" x14ac:dyDescent="0.3">
      <c r="A25" s="18" t="s">
        <v>25</v>
      </c>
      <c r="B25" s="23"/>
    </row>
    <row r="26" spans="1:2" x14ac:dyDescent="0.3">
      <c r="A26" s="10"/>
      <c r="B26" s="23"/>
    </row>
    <row r="27" spans="1:2" x14ac:dyDescent="0.3">
      <c r="A27" s="21" t="s">
        <v>26</v>
      </c>
      <c r="B27" s="23"/>
    </row>
    <row r="28" spans="1:2" x14ac:dyDescent="0.3">
      <c r="A28" s="10" t="s">
        <v>36</v>
      </c>
      <c r="B28" s="22">
        <f>+B4+B13+B17+B18+B19+B22</f>
        <v>56545</v>
      </c>
    </row>
    <row r="29" spans="1:2" x14ac:dyDescent="0.3">
      <c r="A29" s="10"/>
      <c r="B29" s="23"/>
    </row>
    <row r="30" spans="1:2" x14ac:dyDescent="0.3">
      <c r="A30" s="21" t="s">
        <v>27</v>
      </c>
      <c r="B30" s="23"/>
    </row>
    <row r="31" spans="1:2" x14ac:dyDescent="0.3">
      <c r="A31" s="10" t="s">
        <v>177</v>
      </c>
      <c r="B31" s="23"/>
    </row>
    <row r="32" spans="1:2" x14ac:dyDescent="0.3">
      <c r="A32" s="10" t="s">
        <v>178</v>
      </c>
      <c r="B32" s="23"/>
    </row>
    <row r="33" spans="1:2" x14ac:dyDescent="0.3">
      <c r="A33" s="10"/>
      <c r="B33" s="23"/>
    </row>
    <row r="34" spans="1:2" x14ac:dyDescent="0.3">
      <c r="A34" s="10" t="s">
        <v>180</v>
      </c>
      <c r="B34" s="23"/>
    </row>
    <row r="35" spans="1:2" x14ac:dyDescent="0.3">
      <c r="A35" s="10" t="s">
        <v>179</v>
      </c>
      <c r="B35" s="23"/>
    </row>
    <row r="36" spans="1:2" x14ac:dyDescent="0.3">
      <c r="A36" s="10"/>
      <c r="B36" s="23"/>
    </row>
    <row r="37" spans="1:2" x14ac:dyDescent="0.3">
      <c r="A37" s="10" t="s">
        <v>182</v>
      </c>
      <c r="B37" s="23"/>
    </row>
    <row r="38" spans="1:2" x14ac:dyDescent="0.3">
      <c r="A38" s="10" t="s">
        <v>183</v>
      </c>
      <c r="B38" s="23"/>
    </row>
    <row r="39" spans="1:2" x14ac:dyDescent="0.3">
      <c r="A39" s="10" t="s">
        <v>184</v>
      </c>
      <c r="B39" s="23"/>
    </row>
    <row r="40" spans="1:2" x14ac:dyDescent="0.3">
      <c r="A40" s="10" t="s">
        <v>185</v>
      </c>
      <c r="B40" s="23"/>
    </row>
    <row r="41" spans="1:2" x14ac:dyDescent="0.3">
      <c r="A41" s="10" t="s">
        <v>186</v>
      </c>
      <c r="B41" s="23"/>
    </row>
    <row r="42" spans="1:2" x14ac:dyDescent="0.3">
      <c r="A42" s="10"/>
      <c r="B42" s="23"/>
    </row>
    <row r="43" spans="1:2" x14ac:dyDescent="0.3">
      <c r="A43" s="10" t="s">
        <v>181</v>
      </c>
      <c r="B43" s="23"/>
    </row>
    <row r="44" spans="1:2" x14ac:dyDescent="0.3">
      <c r="A44" s="10"/>
      <c r="B44" s="23"/>
    </row>
    <row r="45" spans="1:2" x14ac:dyDescent="0.3">
      <c r="A45" s="10" t="s">
        <v>37</v>
      </c>
      <c r="B45" s="24">
        <v>3</v>
      </c>
    </row>
    <row r="46" spans="1:2" x14ac:dyDescent="0.3">
      <c r="A46" s="10" t="s">
        <v>38</v>
      </c>
      <c r="B46" s="22">
        <f>+B5+B14</f>
        <v>2.5</v>
      </c>
    </row>
    <row r="47" spans="1:2" x14ac:dyDescent="0.3">
      <c r="A47" s="10" t="s">
        <v>176</v>
      </c>
      <c r="B47" s="24">
        <f>IF((+B46/B45)&lt;1,B46/B45,1)</f>
        <v>0.83333333333333337</v>
      </c>
    </row>
  </sheetData>
  <mergeCells count="1">
    <mergeCell ref="A1:B1"/>
  </mergeCells>
  <pageMargins left="0.25" right="0.25"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3642360</xdr:colOff>
                    <xdr:row>8</xdr:row>
                    <xdr:rowOff>182880</xdr:rowOff>
                  </from>
                  <to>
                    <xdr:col>0</xdr:col>
                    <xdr:colOff>3855720</xdr:colOff>
                    <xdr:row>10</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5356860</xdr:colOff>
                    <xdr:row>39</xdr:row>
                    <xdr:rowOff>182880</xdr:rowOff>
                  </from>
                  <to>
                    <xdr:col>0</xdr:col>
                    <xdr:colOff>5570220</xdr:colOff>
                    <xdr:row>41</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4541520</xdr:colOff>
                    <xdr:row>34</xdr:row>
                    <xdr:rowOff>0</xdr:rowOff>
                  </from>
                  <to>
                    <xdr:col>0</xdr:col>
                    <xdr:colOff>4762500</xdr:colOff>
                    <xdr:row>35</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68580</xdr:colOff>
                    <xdr:row>41</xdr:row>
                    <xdr:rowOff>182880</xdr:rowOff>
                  </from>
                  <to>
                    <xdr:col>1</xdr:col>
                    <xdr:colOff>289560</xdr:colOff>
                    <xdr:row>43</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B976-447B-4C67-A18E-34FB6537D865}">
  <sheetPr>
    <pageSetUpPr autoPageBreaks="0"/>
  </sheetPr>
  <dimension ref="A1:E49"/>
  <sheetViews>
    <sheetView showGridLines="0" zoomScaleNormal="100" workbookViewId="0">
      <selection sqref="A1:E1"/>
    </sheetView>
  </sheetViews>
  <sheetFormatPr defaultRowHeight="14.4" x14ac:dyDescent="0.3"/>
  <cols>
    <col min="1" max="1" width="33.109375" customWidth="1"/>
    <col min="2" max="2" width="14" customWidth="1"/>
    <col min="3" max="3" width="22.109375" customWidth="1"/>
    <col min="4" max="4" width="14.6640625" customWidth="1"/>
    <col min="5" max="5" width="22.109375" customWidth="1"/>
  </cols>
  <sheetData>
    <row r="1" spans="1:5" x14ac:dyDescent="0.3">
      <c r="A1" s="82" t="s">
        <v>39</v>
      </c>
      <c r="B1" s="82"/>
      <c r="C1" s="82"/>
      <c r="D1" s="82"/>
      <c r="E1" s="82"/>
    </row>
    <row r="3" spans="1:5" x14ac:dyDescent="0.3">
      <c r="A3" s="10" t="s">
        <v>40</v>
      </c>
    </row>
    <row r="4" spans="1:5" x14ac:dyDescent="0.3">
      <c r="A4" s="9" t="s">
        <v>41</v>
      </c>
      <c r="B4" s="8"/>
      <c r="C4" s="8"/>
      <c r="D4" s="8"/>
      <c r="E4" s="8"/>
    </row>
    <row r="5" spans="1:5" x14ac:dyDescent="0.3">
      <c r="A5" s="15" t="s">
        <v>42</v>
      </c>
      <c r="B5" s="8"/>
      <c r="C5" s="8"/>
      <c r="D5" s="8"/>
      <c r="E5" s="8"/>
    </row>
    <row r="6" spans="1:5" x14ac:dyDescent="0.3">
      <c r="A6" s="9" t="s">
        <v>43</v>
      </c>
      <c r="B6" s="8"/>
      <c r="C6" s="8"/>
      <c r="D6" s="8"/>
      <c r="E6" s="8"/>
    </row>
    <row r="7" spans="1:5" x14ac:dyDescent="0.3">
      <c r="A7" s="15" t="s">
        <v>44</v>
      </c>
      <c r="B7" s="8"/>
      <c r="C7" s="8"/>
      <c r="D7" s="8"/>
      <c r="E7" s="8"/>
    </row>
    <row r="8" spans="1:5" x14ac:dyDescent="0.3">
      <c r="A8" s="15"/>
      <c r="B8" s="17"/>
      <c r="C8" s="17"/>
      <c r="D8" s="17"/>
      <c r="E8" s="17"/>
    </row>
    <row r="9" spans="1:5" s="5" customFormat="1" ht="28.8" x14ac:dyDescent="0.3">
      <c r="A9" s="6" t="s">
        <v>45</v>
      </c>
      <c r="B9" s="7" t="s">
        <v>50</v>
      </c>
      <c r="C9" s="7" t="s">
        <v>52</v>
      </c>
      <c r="D9" s="7" t="s">
        <v>51</v>
      </c>
      <c r="E9" s="7" t="s">
        <v>53</v>
      </c>
    </row>
    <row r="10" spans="1:5" x14ac:dyDescent="0.3">
      <c r="A10" s="27" t="s">
        <v>74</v>
      </c>
      <c r="B10" s="35">
        <v>1234</v>
      </c>
      <c r="C10" s="28">
        <v>4000</v>
      </c>
      <c r="D10" s="28">
        <v>0.5</v>
      </c>
      <c r="E10" s="28">
        <v>0</v>
      </c>
    </row>
    <row r="11" spans="1:5" x14ac:dyDescent="0.3">
      <c r="A11" s="29" t="s">
        <v>75</v>
      </c>
      <c r="B11" s="36">
        <v>1111</v>
      </c>
      <c r="C11" s="30">
        <v>5000</v>
      </c>
      <c r="D11" s="30">
        <v>0.5</v>
      </c>
      <c r="E11" s="30">
        <v>2884.62</v>
      </c>
    </row>
    <row r="12" spans="1:5" x14ac:dyDescent="0.3">
      <c r="A12" s="29" t="s">
        <v>76</v>
      </c>
      <c r="B12" s="36">
        <v>2222</v>
      </c>
      <c r="C12" s="30">
        <v>6000</v>
      </c>
      <c r="D12" s="30">
        <v>0.5</v>
      </c>
      <c r="E12" s="30">
        <v>0</v>
      </c>
    </row>
    <row r="13" spans="1:5" x14ac:dyDescent="0.3">
      <c r="A13" s="29"/>
      <c r="B13" s="36"/>
      <c r="C13" s="30"/>
      <c r="D13" s="30"/>
      <c r="E13" s="30"/>
    </row>
    <row r="14" spans="1:5" x14ac:dyDescent="0.3">
      <c r="A14" s="29"/>
      <c r="B14" s="36"/>
      <c r="C14" s="30"/>
      <c r="D14" s="30"/>
      <c r="E14" s="30"/>
    </row>
    <row r="15" spans="1:5" x14ac:dyDescent="0.3">
      <c r="A15" s="29"/>
      <c r="B15" s="36"/>
      <c r="C15" s="30"/>
      <c r="D15" s="30"/>
      <c r="E15" s="30"/>
    </row>
    <row r="16" spans="1:5" x14ac:dyDescent="0.3">
      <c r="A16" s="29"/>
      <c r="B16" s="36"/>
      <c r="C16" s="30"/>
      <c r="D16" s="30"/>
      <c r="E16" s="30"/>
    </row>
    <row r="17" spans="1:5" x14ac:dyDescent="0.3">
      <c r="A17" s="14" t="s">
        <v>46</v>
      </c>
      <c r="B17" s="14"/>
      <c r="C17" s="13"/>
      <c r="D17" s="29"/>
      <c r="E17" s="13"/>
    </row>
    <row r="18" spans="1:5" x14ac:dyDescent="0.3">
      <c r="A18" s="14" t="s">
        <v>54</v>
      </c>
      <c r="B18" s="14"/>
      <c r="C18" s="19">
        <f>SUM(C10:C16)</f>
        <v>15000</v>
      </c>
      <c r="D18" s="19">
        <f>+SUM(D10:D17)</f>
        <v>1.5</v>
      </c>
      <c r="E18" s="19">
        <f>SUM(E10:E16)</f>
        <v>2884.62</v>
      </c>
    </row>
    <row r="19" spans="1:5" x14ac:dyDescent="0.3">
      <c r="A19" s="14"/>
      <c r="B19" s="14"/>
      <c r="C19" s="14" t="s">
        <v>55</v>
      </c>
      <c r="D19" s="14" t="s">
        <v>56</v>
      </c>
      <c r="E19" s="14" t="s">
        <v>57</v>
      </c>
    </row>
    <row r="20" spans="1:5" x14ac:dyDescent="0.3">
      <c r="A20" s="8"/>
      <c r="B20" s="8"/>
      <c r="C20" s="8"/>
      <c r="D20" s="8"/>
      <c r="E20" s="8"/>
    </row>
    <row r="21" spans="1:5" x14ac:dyDescent="0.3">
      <c r="A21" s="10" t="s">
        <v>47</v>
      </c>
    </row>
    <row r="22" spans="1:5" x14ac:dyDescent="0.3">
      <c r="A22" s="12" t="s">
        <v>41</v>
      </c>
    </row>
    <row r="23" spans="1:5" x14ac:dyDescent="0.3">
      <c r="A23" s="16" t="s">
        <v>42</v>
      </c>
    </row>
    <row r="24" spans="1:5" x14ac:dyDescent="0.3">
      <c r="A24" s="12" t="s">
        <v>48</v>
      </c>
    </row>
    <row r="25" spans="1:5" x14ac:dyDescent="0.3">
      <c r="A25" s="10"/>
    </row>
    <row r="26" spans="1:5" ht="28.8" x14ac:dyDescent="0.3">
      <c r="A26" s="6" t="s">
        <v>45</v>
      </c>
      <c r="B26" s="6" t="s">
        <v>50</v>
      </c>
      <c r="C26" s="6" t="s">
        <v>52</v>
      </c>
      <c r="D26" s="6" t="s">
        <v>51</v>
      </c>
    </row>
    <row r="27" spans="1:5" x14ac:dyDescent="0.3">
      <c r="A27" s="27" t="s">
        <v>77</v>
      </c>
      <c r="B27" s="35">
        <v>6789</v>
      </c>
      <c r="C27" s="28">
        <v>15385</v>
      </c>
      <c r="D27" s="28">
        <v>1</v>
      </c>
    </row>
    <row r="28" spans="1:5" x14ac:dyDescent="0.3">
      <c r="A28" s="29"/>
      <c r="B28" s="36"/>
      <c r="C28" s="30"/>
      <c r="D28" s="30"/>
    </row>
    <row r="29" spans="1:5" x14ac:dyDescent="0.3">
      <c r="A29" s="29"/>
      <c r="B29" s="36"/>
      <c r="C29" s="30"/>
      <c r="D29" s="30"/>
    </row>
    <row r="30" spans="1:5" x14ac:dyDescent="0.3">
      <c r="A30" s="29"/>
      <c r="B30" s="36"/>
      <c r="C30" s="30"/>
      <c r="D30" s="30"/>
    </row>
    <row r="31" spans="1:5" x14ac:dyDescent="0.3">
      <c r="A31" s="14" t="s">
        <v>54</v>
      </c>
      <c r="B31" s="14"/>
      <c r="C31" s="19">
        <f>SUM(C27:C30)</f>
        <v>15385</v>
      </c>
      <c r="D31" s="19">
        <f>SUM(D27:D30)</f>
        <v>1</v>
      </c>
    </row>
    <row r="32" spans="1:5" x14ac:dyDescent="0.3">
      <c r="A32" s="14"/>
      <c r="B32" s="14"/>
      <c r="C32" s="14" t="s">
        <v>58</v>
      </c>
      <c r="D32" s="14" t="s">
        <v>59</v>
      </c>
    </row>
    <row r="33" spans="1:5" x14ac:dyDescent="0.3">
      <c r="A33" s="10"/>
    </row>
    <row r="34" spans="1:5" x14ac:dyDescent="0.3">
      <c r="A34" s="10" t="s">
        <v>49</v>
      </c>
    </row>
    <row r="36" spans="1:5" x14ac:dyDescent="0.3">
      <c r="A36" s="4" t="s">
        <v>187</v>
      </c>
    </row>
    <row r="37" spans="1:5" x14ac:dyDescent="0.3">
      <c r="A37" s="10" t="s">
        <v>60</v>
      </c>
    </row>
    <row r="38" spans="1:5" x14ac:dyDescent="0.3">
      <c r="A38" s="18" t="s">
        <v>70</v>
      </c>
    </row>
    <row r="39" spans="1:5" x14ac:dyDescent="0.3">
      <c r="A39" s="18" t="s">
        <v>61</v>
      </c>
      <c r="E39" s="30"/>
    </row>
    <row r="40" spans="1:5" x14ac:dyDescent="0.3">
      <c r="A40" s="10" t="s">
        <v>62</v>
      </c>
    </row>
    <row r="41" spans="1:5" x14ac:dyDescent="0.3">
      <c r="A41" s="18" t="s">
        <v>63</v>
      </c>
      <c r="E41" s="30"/>
    </row>
    <row r="42" spans="1:5" x14ac:dyDescent="0.3">
      <c r="A42" s="10" t="s">
        <v>64</v>
      </c>
    </row>
    <row r="43" spans="1:5" x14ac:dyDescent="0.3">
      <c r="A43" s="18" t="s">
        <v>65</v>
      </c>
    </row>
    <row r="44" spans="1:5" x14ac:dyDescent="0.3">
      <c r="A44" s="18" t="s">
        <v>66</v>
      </c>
    </row>
    <row r="45" spans="1:5" x14ac:dyDescent="0.3">
      <c r="A45" s="10" t="s">
        <v>191</v>
      </c>
    </row>
    <row r="46" spans="1:5" x14ac:dyDescent="0.3">
      <c r="A46" s="18" t="s">
        <v>192</v>
      </c>
      <c r="E46" s="30"/>
    </row>
    <row r="47" spans="1:5" x14ac:dyDescent="0.3">
      <c r="A47" s="10" t="s">
        <v>67</v>
      </c>
    </row>
    <row r="48" spans="1:5" x14ac:dyDescent="0.3">
      <c r="A48" s="18" t="s">
        <v>68</v>
      </c>
    </row>
    <row r="49" spans="1:1" x14ac:dyDescent="0.3">
      <c r="A49" s="18" t="s">
        <v>69</v>
      </c>
    </row>
  </sheetData>
  <mergeCells count="1">
    <mergeCell ref="A1:E1"/>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054C-1F85-48F5-90DB-DA79345483BA}">
  <dimension ref="A1:E17"/>
  <sheetViews>
    <sheetView showGridLines="0" workbookViewId="0">
      <selection sqref="A1:C1"/>
    </sheetView>
  </sheetViews>
  <sheetFormatPr defaultRowHeight="14.4" x14ac:dyDescent="0.3"/>
  <cols>
    <col min="1" max="1" width="37.6640625" customWidth="1"/>
    <col min="2" max="2" width="15.5546875" customWidth="1"/>
    <col min="3" max="3" width="21.5546875" customWidth="1"/>
  </cols>
  <sheetData>
    <row r="1" spans="1:5" x14ac:dyDescent="0.3">
      <c r="A1" s="82" t="s">
        <v>82</v>
      </c>
      <c r="B1" s="82"/>
      <c r="C1" s="82"/>
      <c r="D1" s="31"/>
      <c r="E1" s="31"/>
    </row>
    <row r="2" spans="1:5" x14ac:dyDescent="0.3">
      <c r="A2" s="11"/>
      <c r="B2" s="11"/>
      <c r="C2" s="11"/>
      <c r="D2" s="31"/>
      <c r="E2" s="31"/>
    </row>
    <row r="3" spans="1:5" x14ac:dyDescent="0.3">
      <c r="A3" s="10" t="s">
        <v>83</v>
      </c>
      <c r="B3" s="11"/>
      <c r="C3" s="11"/>
      <c r="D3" s="31"/>
      <c r="E3" s="31"/>
    </row>
    <row r="4" spans="1:5" x14ac:dyDescent="0.3">
      <c r="A4" s="9" t="s">
        <v>84</v>
      </c>
    </row>
    <row r="5" spans="1:5" x14ac:dyDescent="0.3">
      <c r="A5" s="9" t="s">
        <v>85</v>
      </c>
    </row>
    <row r="6" spans="1:5" x14ac:dyDescent="0.3">
      <c r="A6" s="9" t="s">
        <v>143</v>
      </c>
    </row>
    <row r="7" spans="1:5" x14ac:dyDescent="0.3">
      <c r="A7" s="15" t="s">
        <v>188</v>
      </c>
    </row>
    <row r="8" spans="1:5" x14ac:dyDescent="0.3">
      <c r="A8" s="15" t="s">
        <v>190</v>
      </c>
    </row>
    <row r="9" spans="1:5" x14ac:dyDescent="0.3">
      <c r="A9" s="15" t="s">
        <v>189</v>
      </c>
    </row>
    <row r="11" spans="1:5" ht="28.8" x14ac:dyDescent="0.3">
      <c r="A11" s="6" t="s">
        <v>79</v>
      </c>
      <c r="B11" s="6" t="s">
        <v>80</v>
      </c>
      <c r="C11" s="6" t="s">
        <v>52</v>
      </c>
    </row>
    <row r="12" spans="1:5" x14ac:dyDescent="0.3">
      <c r="A12" s="27" t="s">
        <v>78</v>
      </c>
      <c r="B12" s="27" t="s">
        <v>81</v>
      </c>
      <c r="C12" s="28">
        <v>15385</v>
      </c>
    </row>
    <row r="13" spans="1:5" x14ac:dyDescent="0.3">
      <c r="A13" s="29"/>
      <c r="B13" s="29"/>
      <c r="C13" s="30"/>
    </row>
    <row r="14" spans="1:5" x14ac:dyDescent="0.3">
      <c r="A14" s="29"/>
      <c r="B14" s="29"/>
      <c r="C14" s="30"/>
    </row>
    <row r="15" spans="1:5" x14ac:dyDescent="0.3">
      <c r="A15" s="29"/>
      <c r="B15" s="29"/>
      <c r="C15" s="30"/>
    </row>
    <row r="16" spans="1:5" x14ac:dyDescent="0.3">
      <c r="A16" s="14" t="s">
        <v>54</v>
      </c>
      <c r="B16" s="14"/>
      <c r="C16" s="19">
        <f>SUM(C12:C15)</f>
        <v>15385</v>
      </c>
    </row>
    <row r="17" spans="1:3" x14ac:dyDescent="0.3">
      <c r="A17" s="14"/>
      <c r="B17" s="14"/>
      <c r="C17" s="14" t="s">
        <v>73</v>
      </c>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4A8F4-4895-404B-A397-20B21793CEF5}">
  <dimension ref="A1:B31"/>
  <sheetViews>
    <sheetView showGridLines="0" workbookViewId="0">
      <selection sqref="A1:B1"/>
    </sheetView>
  </sheetViews>
  <sheetFormatPr defaultRowHeight="14.4" x14ac:dyDescent="0.3"/>
  <cols>
    <col min="1" max="1" width="91.109375" style="10" customWidth="1"/>
    <col min="2" max="2" width="16.88671875" customWidth="1"/>
  </cols>
  <sheetData>
    <row r="1" spans="1:2" x14ac:dyDescent="0.3">
      <c r="A1" s="82" t="s">
        <v>93</v>
      </c>
      <c r="B1" s="82"/>
    </row>
    <row r="3" spans="1:2" ht="148.5" customHeight="1" x14ac:dyDescent="0.3">
      <c r="A3" s="83" t="s">
        <v>87</v>
      </c>
      <c r="B3" s="83"/>
    </row>
    <row r="5" spans="1:2" x14ac:dyDescent="0.3">
      <c r="A5" s="10" t="s">
        <v>88</v>
      </c>
    </row>
    <row r="6" spans="1:2" x14ac:dyDescent="0.3">
      <c r="A6" s="12" t="s">
        <v>94</v>
      </c>
      <c r="B6" s="24">
        <v>37500</v>
      </c>
    </row>
    <row r="7" spans="1:2" x14ac:dyDescent="0.3">
      <c r="A7" s="12" t="s">
        <v>95</v>
      </c>
      <c r="B7" s="24">
        <v>75000</v>
      </c>
    </row>
    <row r="8" spans="1:2" x14ac:dyDescent="0.3">
      <c r="A8" s="12" t="s">
        <v>96</v>
      </c>
      <c r="B8" s="34">
        <f>+B6/B7</f>
        <v>0.5</v>
      </c>
    </row>
    <row r="9" spans="1:2" x14ac:dyDescent="0.3">
      <c r="A9" s="18" t="s">
        <v>89</v>
      </c>
    </row>
    <row r="10" spans="1:2" x14ac:dyDescent="0.3">
      <c r="A10" s="12"/>
    </row>
    <row r="11" spans="1:2" x14ac:dyDescent="0.3">
      <c r="A11" s="10" t="s">
        <v>90</v>
      </c>
    </row>
    <row r="12" spans="1:2" x14ac:dyDescent="0.3">
      <c r="A12" s="12" t="s">
        <v>97</v>
      </c>
      <c r="B12" s="24">
        <v>75000</v>
      </c>
    </row>
    <row r="13" spans="1:2" x14ac:dyDescent="0.3">
      <c r="A13" s="12" t="s">
        <v>98</v>
      </c>
      <c r="B13" s="24">
        <v>37500</v>
      </c>
    </row>
    <row r="14" spans="1:2" x14ac:dyDescent="0.3">
      <c r="A14" s="18" t="s">
        <v>91</v>
      </c>
    </row>
    <row r="15" spans="1:2" x14ac:dyDescent="0.3">
      <c r="A15" s="12" t="s">
        <v>193</v>
      </c>
    </row>
    <row r="16" spans="1:2" x14ac:dyDescent="0.3">
      <c r="A16" s="10" t="s">
        <v>194</v>
      </c>
      <c r="B16" s="24">
        <v>37500</v>
      </c>
    </row>
    <row r="17" spans="1:2" x14ac:dyDescent="0.3">
      <c r="A17" s="18" t="s">
        <v>99</v>
      </c>
    </row>
    <row r="18" spans="1:2" x14ac:dyDescent="0.3">
      <c r="A18" s="18" t="s">
        <v>100</v>
      </c>
    </row>
    <row r="19" spans="1:2" x14ac:dyDescent="0.3">
      <c r="A19" s="18"/>
    </row>
    <row r="20" spans="1:2" x14ac:dyDescent="0.3">
      <c r="A20" s="10" t="s">
        <v>92</v>
      </c>
    </row>
    <row r="21" spans="1:2" x14ac:dyDescent="0.3">
      <c r="A21" s="12" t="s">
        <v>101</v>
      </c>
      <c r="B21" s="25">
        <f>+B7*0.75</f>
        <v>56250</v>
      </c>
    </row>
    <row r="22" spans="1:2" x14ac:dyDescent="0.3">
      <c r="A22" s="12" t="s">
        <v>102</v>
      </c>
      <c r="B22" s="33">
        <f>+B21-B6</f>
        <v>18750</v>
      </c>
    </row>
    <row r="23" spans="1:2" x14ac:dyDescent="0.3">
      <c r="A23" s="18" t="s">
        <v>103</v>
      </c>
    </row>
    <row r="24" spans="1:2" x14ac:dyDescent="0.3">
      <c r="A24" s="18" t="s">
        <v>104</v>
      </c>
    </row>
    <row r="25" spans="1:2" x14ac:dyDescent="0.3">
      <c r="A25" s="12" t="s">
        <v>105</v>
      </c>
      <c r="B25" s="24">
        <v>0</v>
      </c>
    </row>
    <row r="26" spans="1:2" x14ac:dyDescent="0.3">
      <c r="A26" s="12" t="s">
        <v>109</v>
      </c>
      <c r="B26" s="23">
        <f>+B22*B25</f>
        <v>0</v>
      </c>
    </row>
    <row r="27" spans="1:2" x14ac:dyDescent="0.3">
      <c r="A27" s="16" t="s">
        <v>108</v>
      </c>
      <c r="B27" s="23">
        <f>+B26*8</f>
        <v>0</v>
      </c>
    </row>
    <row r="28" spans="1:2" x14ac:dyDescent="0.3">
      <c r="A28" s="12"/>
    </row>
    <row r="29" spans="1:2" x14ac:dyDescent="0.3">
      <c r="A29" s="18" t="s">
        <v>86</v>
      </c>
    </row>
    <row r="30" spans="1:2" x14ac:dyDescent="0.3">
      <c r="A30" s="12" t="s">
        <v>107</v>
      </c>
      <c r="B30" s="23">
        <f>+B22*8</f>
        <v>150000</v>
      </c>
    </row>
    <row r="31" spans="1:2" x14ac:dyDescent="0.3">
      <c r="A31" s="16" t="s">
        <v>106</v>
      </c>
      <c r="B31" s="23">
        <f>+B30/52</f>
        <v>2884.6153846153848</v>
      </c>
    </row>
  </sheetData>
  <mergeCells count="2">
    <mergeCell ref="A1:B1"/>
    <mergeCell ref="A3:B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3D3E-6D0A-47DE-96E8-589F6B06A504}">
  <dimension ref="A1:H48"/>
  <sheetViews>
    <sheetView workbookViewId="0">
      <selection sqref="A1:H1"/>
    </sheetView>
  </sheetViews>
  <sheetFormatPr defaultRowHeight="14.4" x14ac:dyDescent="0.3"/>
  <cols>
    <col min="1" max="1" width="27.44140625" customWidth="1"/>
    <col min="2" max="4" width="17" customWidth="1"/>
    <col min="5" max="5" width="15.88671875" customWidth="1"/>
    <col min="6" max="6" width="17.33203125" customWidth="1"/>
    <col min="7" max="7" width="2" customWidth="1"/>
    <col min="8" max="8" width="17.33203125" customWidth="1"/>
  </cols>
  <sheetData>
    <row r="1" spans="1:8" x14ac:dyDescent="0.3">
      <c r="A1" s="82" t="s">
        <v>197</v>
      </c>
      <c r="B1" s="82"/>
      <c r="C1" s="82"/>
      <c r="D1" s="82"/>
      <c r="E1" s="82"/>
      <c r="F1" s="82"/>
      <c r="G1" s="82"/>
      <c r="H1" s="82"/>
    </row>
    <row r="3" spans="1:8" ht="62.25" customHeight="1" x14ac:dyDescent="0.3">
      <c r="A3" s="84" t="s">
        <v>133</v>
      </c>
      <c r="B3" s="84"/>
      <c r="C3" s="84"/>
      <c r="D3" s="84"/>
      <c r="E3" s="84"/>
      <c r="F3" s="84"/>
      <c r="G3" s="84"/>
      <c r="H3" s="84"/>
    </row>
    <row r="5" spans="1:8" x14ac:dyDescent="0.3">
      <c r="A5" t="s">
        <v>195</v>
      </c>
      <c r="B5" s="17"/>
    </row>
    <row r="6" spans="1:8" x14ac:dyDescent="0.3">
      <c r="A6" t="s">
        <v>196</v>
      </c>
      <c r="B6" s="67">
        <v>8</v>
      </c>
    </row>
    <row r="8" spans="1:8" x14ac:dyDescent="0.3">
      <c r="B8" s="48" t="s">
        <v>138</v>
      </c>
    </row>
    <row r="9" spans="1:8" x14ac:dyDescent="0.3">
      <c r="A9" t="s">
        <v>139</v>
      </c>
      <c r="B9" s="33">
        <f>+SUM(F14:F1003)</f>
        <v>2.2000000000000002</v>
      </c>
    </row>
    <row r="10" spans="1:8" x14ac:dyDescent="0.3">
      <c r="A10" t="s">
        <v>132</v>
      </c>
      <c r="B10" s="33">
        <f>+SUM(H14:H1003)</f>
        <v>2.5</v>
      </c>
    </row>
    <row r="11" spans="1:8" x14ac:dyDescent="0.3">
      <c r="B11" s="33"/>
    </row>
    <row r="12" spans="1:8" x14ac:dyDescent="0.3">
      <c r="A12" t="s">
        <v>142</v>
      </c>
      <c r="B12" s="2"/>
      <c r="C12" s="2"/>
      <c r="D12" s="2"/>
      <c r="F12" s="52" t="s">
        <v>140</v>
      </c>
      <c r="H12" s="51" t="s">
        <v>132</v>
      </c>
    </row>
    <row r="13" spans="1:8" ht="43.2" x14ac:dyDescent="0.3">
      <c r="A13" s="6" t="s">
        <v>45</v>
      </c>
      <c r="B13" s="6" t="s">
        <v>136</v>
      </c>
      <c r="C13" s="6" t="s">
        <v>135</v>
      </c>
      <c r="D13" s="6" t="s">
        <v>137</v>
      </c>
      <c r="E13" s="6" t="s">
        <v>134</v>
      </c>
      <c r="F13" s="6" t="s">
        <v>141</v>
      </c>
      <c r="H13" s="6" t="s">
        <v>141</v>
      </c>
    </row>
    <row r="14" spans="1:8" x14ac:dyDescent="0.3">
      <c r="A14" s="27" t="s">
        <v>74</v>
      </c>
      <c r="B14" s="28">
        <v>160</v>
      </c>
      <c r="C14" s="28">
        <v>8</v>
      </c>
      <c r="D14" s="50">
        <f t="shared" ref="D14:D48" si="0">IF(C14&gt;0,B14/C14," ")</f>
        <v>20</v>
      </c>
      <c r="E14" s="49">
        <f t="shared" ref="E14:E48" si="1">+IF(C14&gt;0,40," ")</f>
        <v>40</v>
      </c>
      <c r="F14" s="49">
        <f>+IF(C14&gt;0,IF(ROUND(D14/E14,1)&lt;1,ROUND(D14/E14*C14/$B$6,1),ROUND(1*C14/$B$6,1))," ")</f>
        <v>0.5</v>
      </c>
      <c r="H14" s="19">
        <f>+IF(C14&gt;0,IF(D14&gt;39.99,ROUND(1*(C14/$B$6),1),ROUND(0.5*(C14/$B$6),1))," ")</f>
        <v>0.5</v>
      </c>
    </row>
    <row r="15" spans="1:8" x14ac:dyDescent="0.3">
      <c r="A15" s="29" t="s">
        <v>75</v>
      </c>
      <c r="B15" s="28">
        <v>130</v>
      </c>
      <c r="C15" s="28">
        <v>8</v>
      </c>
      <c r="D15" s="50">
        <f t="shared" si="0"/>
        <v>16.25</v>
      </c>
      <c r="E15" s="49">
        <f t="shared" si="1"/>
        <v>40</v>
      </c>
      <c r="F15" s="49">
        <f t="shared" ref="F15:F47" si="2">+IF(C15&gt;0,IF(ROUND(D15/E15,1)&lt;1,ROUND(D15/E15*C15/$B$6,1),ROUND(1*C15/$B$6,1))," ")</f>
        <v>0.4</v>
      </c>
      <c r="H15" s="19">
        <f t="shared" ref="H15:H48" si="3">+IF(C15&gt;0,IF(D15&gt;39.99,ROUND(1*(C15/$B$6),1),ROUND(0.5*(C15/$B$6),1))," ")</f>
        <v>0.5</v>
      </c>
    </row>
    <row r="16" spans="1:8" x14ac:dyDescent="0.3">
      <c r="A16" s="29" t="s">
        <v>76</v>
      </c>
      <c r="B16" s="28">
        <v>100</v>
      </c>
      <c r="C16" s="28">
        <v>8</v>
      </c>
      <c r="D16" s="50">
        <f t="shared" si="0"/>
        <v>12.5</v>
      </c>
      <c r="E16" s="49">
        <f t="shared" si="1"/>
        <v>40</v>
      </c>
      <c r="F16" s="49">
        <f t="shared" si="2"/>
        <v>0.3</v>
      </c>
      <c r="H16" s="19">
        <f t="shared" si="3"/>
        <v>0.5</v>
      </c>
    </row>
    <row r="17" spans="1:8" x14ac:dyDescent="0.3">
      <c r="A17" s="27" t="s">
        <v>77</v>
      </c>
      <c r="B17" s="28">
        <v>400</v>
      </c>
      <c r="C17" s="28">
        <v>8</v>
      </c>
      <c r="D17" s="50">
        <f t="shared" si="0"/>
        <v>50</v>
      </c>
      <c r="E17" s="49">
        <f t="shared" si="1"/>
        <v>40</v>
      </c>
      <c r="F17" s="49">
        <f t="shared" si="2"/>
        <v>1</v>
      </c>
      <c r="H17" s="19">
        <f t="shared" si="3"/>
        <v>1</v>
      </c>
    </row>
    <row r="18" spans="1:8" x14ac:dyDescent="0.3">
      <c r="A18" s="27"/>
      <c r="B18" s="28"/>
      <c r="C18" s="28"/>
      <c r="D18" s="50" t="str">
        <f t="shared" si="0"/>
        <v xml:space="preserve"> </v>
      </c>
      <c r="E18" s="49" t="str">
        <f t="shared" si="1"/>
        <v xml:space="preserve"> </v>
      </c>
      <c r="F18" s="49" t="str">
        <f t="shared" si="2"/>
        <v xml:space="preserve"> </v>
      </c>
      <c r="H18" s="19" t="str">
        <f t="shared" si="3"/>
        <v xml:space="preserve"> </v>
      </c>
    </row>
    <row r="19" spans="1:8" x14ac:dyDescent="0.3">
      <c r="A19" s="27"/>
      <c r="B19" s="28"/>
      <c r="C19" s="28"/>
      <c r="D19" s="50" t="str">
        <f t="shared" si="0"/>
        <v xml:space="preserve"> </v>
      </c>
      <c r="E19" s="49" t="str">
        <f t="shared" si="1"/>
        <v xml:space="preserve"> </v>
      </c>
      <c r="F19" s="49" t="str">
        <f t="shared" si="2"/>
        <v xml:space="preserve"> </v>
      </c>
      <c r="H19" s="19" t="str">
        <f t="shared" si="3"/>
        <v xml:space="preserve"> </v>
      </c>
    </row>
    <row r="20" spans="1:8" x14ac:dyDescent="0.3">
      <c r="A20" s="27"/>
      <c r="B20" s="28"/>
      <c r="C20" s="28"/>
      <c r="D20" s="50" t="str">
        <f t="shared" si="0"/>
        <v xml:space="preserve"> </v>
      </c>
      <c r="E20" s="49" t="str">
        <f t="shared" si="1"/>
        <v xml:space="preserve"> </v>
      </c>
      <c r="F20" s="49" t="str">
        <f t="shared" si="2"/>
        <v xml:space="preserve"> </v>
      </c>
      <c r="H20" s="19" t="str">
        <f t="shared" si="3"/>
        <v xml:space="preserve"> </v>
      </c>
    </row>
    <row r="21" spans="1:8" x14ac:dyDescent="0.3">
      <c r="A21" s="27"/>
      <c r="B21" s="28"/>
      <c r="C21" s="28"/>
      <c r="D21" s="50" t="str">
        <f t="shared" si="0"/>
        <v xml:space="preserve"> </v>
      </c>
      <c r="E21" s="49" t="str">
        <f t="shared" si="1"/>
        <v xml:space="preserve"> </v>
      </c>
      <c r="F21" s="49" t="str">
        <f t="shared" si="2"/>
        <v xml:space="preserve"> </v>
      </c>
      <c r="H21" s="19" t="str">
        <f t="shared" si="3"/>
        <v xml:space="preserve"> </v>
      </c>
    </row>
    <row r="22" spans="1:8" x14ac:dyDescent="0.3">
      <c r="A22" s="27"/>
      <c r="B22" s="28"/>
      <c r="C22" s="28"/>
      <c r="D22" s="50" t="str">
        <f t="shared" si="0"/>
        <v xml:space="preserve"> </v>
      </c>
      <c r="E22" s="49" t="str">
        <f t="shared" si="1"/>
        <v xml:space="preserve"> </v>
      </c>
      <c r="F22" s="49" t="str">
        <f t="shared" si="2"/>
        <v xml:space="preserve"> </v>
      </c>
      <c r="H22" s="19" t="str">
        <f t="shared" si="3"/>
        <v xml:space="preserve"> </v>
      </c>
    </row>
    <row r="23" spans="1:8" x14ac:dyDescent="0.3">
      <c r="A23" s="27"/>
      <c r="B23" s="28"/>
      <c r="C23" s="28"/>
      <c r="D23" s="50" t="str">
        <f t="shared" si="0"/>
        <v xml:space="preserve"> </v>
      </c>
      <c r="E23" s="49" t="str">
        <f t="shared" si="1"/>
        <v xml:space="preserve"> </v>
      </c>
      <c r="F23" s="49" t="str">
        <f t="shared" si="2"/>
        <v xml:space="preserve"> </v>
      </c>
      <c r="H23" s="19" t="str">
        <f t="shared" si="3"/>
        <v xml:space="preserve"> </v>
      </c>
    </row>
    <row r="24" spans="1:8" x14ac:dyDescent="0.3">
      <c r="A24" s="27"/>
      <c r="B24" s="28"/>
      <c r="C24" s="28"/>
      <c r="D24" s="50" t="str">
        <f t="shared" si="0"/>
        <v xml:space="preserve"> </v>
      </c>
      <c r="E24" s="49" t="str">
        <f t="shared" si="1"/>
        <v xml:space="preserve"> </v>
      </c>
      <c r="F24" s="49" t="str">
        <f t="shared" si="2"/>
        <v xml:space="preserve"> </v>
      </c>
      <c r="H24" s="19" t="str">
        <f t="shared" si="3"/>
        <v xml:space="preserve"> </v>
      </c>
    </row>
    <row r="25" spans="1:8" x14ac:dyDescent="0.3">
      <c r="A25" s="27"/>
      <c r="B25" s="28"/>
      <c r="C25" s="28"/>
      <c r="D25" s="50" t="str">
        <f t="shared" si="0"/>
        <v xml:space="preserve"> </v>
      </c>
      <c r="E25" s="49" t="str">
        <f t="shared" si="1"/>
        <v xml:space="preserve"> </v>
      </c>
      <c r="F25" s="49" t="str">
        <f t="shared" si="2"/>
        <v xml:space="preserve"> </v>
      </c>
      <c r="H25" s="19" t="str">
        <f t="shared" si="3"/>
        <v xml:space="preserve"> </v>
      </c>
    </row>
    <row r="26" spans="1:8" x14ac:dyDescent="0.3">
      <c r="A26" s="27"/>
      <c r="B26" s="28"/>
      <c r="C26" s="28"/>
      <c r="D26" s="50" t="str">
        <f t="shared" si="0"/>
        <v xml:space="preserve"> </v>
      </c>
      <c r="E26" s="49" t="str">
        <f t="shared" si="1"/>
        <v xml:space="preserve"> </v>
      </c>
      <c r="F26" s="49" t="str">
        <f t="shared" si="2"/>
        <v xml:space="preserve"> </v>
      </c>
      <c r="H26" s="19" t="str">
        <f t="shared" si="3"/>
        <v xml:space="preserve"> </v>
      </c>
    </row>
    <row r="27" spans="1:8" x14ac:dyDescent="0.3">
      <c r="A27" s="27"/>
      <c r="B27" s="28"/>
      <c r="C27" s="28"/>
      <c r="D27" s="50" t="str">
        <f t="shared" si="0"/>
        <v xml:space="preserve"> </v>
      </c>
      <c r="E27" s="49" t="str">
        <f t="shared" si="1"/>
        <v xml:space="preserve"> </v>
      </c>
      <c r="F27" s="49" t="str">
        <f t="shared" si="2"/>
        <v xml:space="preserve"> </v>
      </c>
      <c r="H27" s="19" t="str">
        <f t="shared" si="3"/>
        <v xml:space="preserve"> </v>
      </c>
    </row>
    <row r="28" spans="1:8" x14ac:dyDescent="0.3">
      <c r="A28" s="27"/>
      <c r="B28" s="28"/>
      <c r="C28" s="28"/>
      <c r="D28" s="50" t="str">
        <f t="shared" si="0"/>
        <v xml:space="preserve"> </v>
      </c>
      <c r="E28" s="49" t="str">
        <f t="shared" si="1"/>
        <v xml:space="preserve"> </v>
      </c>
      <c r="F28" s="49" t="str">
        <f t="shared" si="2"/>
        <v xml:space="preserve"> </v>
      </c>
      <c r="H28" s="19" t="str">
        <f t="shared" si="3"/>
        <v xml:space="preserve"> </v>
      </c>
    </row>
    <row r="29" spans="1:8" x14ac:dyDescent="0.3">
      <c r="A29" s="27"/>
      <c r="B29" s="28"/>
      <c r="C29" s="28"/>
      <c r="D29" s="50" t="str">
        <f t="shared" si="0"/>
        <v xml:space="preserve"> </v>
      </c>
      <c r="E29" s="49" t="str">
        <f t="shared" si="1"/>
        <v xml:space="preserve"> </v>
      </c>
      <c r="F29" s="49" t="str">
        <f t="shared" si="2"/>
        <v xml:space="preserve"> </v>
      </c>
      <c r="H29" s="19" t="str">
        <f t="shared" si="3"/>
        <v xml:space="preserve"> </v>
      </c>
    </row>
    <row r="30" spans="1:8" x14ac:dyDescent="0.3">
      <c r="A30" s="27"/>
      <c r="B30" s="28"/>
      <c r="C30" s="28"/>
      <c r="D30" s="50" t="str">
        <f t="shared" si="0"/>
        <v xml:space="preserve"> </v>
      </c>
      <c r="E30" s="49" t="str">
        <f t="shared" si="1"/>
        <v xml:space="preserve"> </v>
      </c>
      <c r="F30" s="49" t="str">
        <f t="shared" si="2"/>
        <v xml:space="preserve"> </v>
      </c>
      <c r="H30" s="19" t="str">
        <f t="shared" si="3"/>
        <v xml:space="preserve"> </v>
      </c>
    </row>
    <row r="31" spans="1:8" x14ac:dyDescent="0.3">
      <c r="A31" s="27"/>
      <c r="B31" s="28"/>
      <c r="C31" s="28"/>
      <c r="D31" s="50" t="str">
        <f t="shared" si="0"/>
        <v xml:space="preserve"> </v>
      </c>
      <c r="E31" s="49" t="str">
        <f t="shared" si="1"/>
        <v xml:space="preserve"> </v>
      </c>
      <c r="F31" s="49" t="str">
        <f t="shared" si="2"/>
        <v xml:space="preserve"> </v>
      </c>
      <c r="H31" s="19" t="str">
        <f t="shared" si="3"/>
        <v xml:space="preserve"> </v>
      </c>
    </row>
    <row r="32" spans="1:8" x14ac:dyDescent="0.3">
      <c r="A32" s="27"/>
      <c r="B32" s="28"/>
      <c r="C32" s="28"/>
      <c r="D32" s="50" t="str">
        <f t="shared" si="0"/>
        <v xml:space="preserve"> </v>
      </c>
      <c r="E32" s="49" t="str">
        <f t="shared" si="1"/>
        <v xml:space="preserve"> </v>
      </c>
      <c r="F32" s="49" t="str">
        <f t="shared" si="2"/>
        <v xml:space="preserve"> </v>
      </c>
      <c r="H32" s="19" t="str">
        <f t="shared" si="3"/>
        <v xml:space="preserve"> </v>
      </c>
    </row>
    <row r="33" spans="1:8" x14ac:dyDescent="0.3">
      <c r="A33" s="27"/>
      <c r="B33" s="28"/>
      <c r="C33" s="28"/>
      <c r="D33" s="50" t="str">
        <f t="shared" si="0"/>
        <v xml:space="preserve"> </v>
      </c>
      <c r="E33" s="49" t="str">
        <f t="shared" si="1"/>
        <v xml:space="preserve"> </v>
      </c>
      <c r="F33" s="49" t="str">
        <f t="shared" si="2"/>
        <v xml:space="preserve"> </v>
      </c>
      <c r="H33" s="19" t="str">
        <f t="shared" si="3"/>
        <v xml:space="preserve"> </v>
      </c>
    </row>
    <row r="34" spans="1:8" x14ac:dyDescent="0.3">
      <c r="A34" s="27"/>
      <c r="B34" s="28"/>
      <c r="C34" s="28"/>
      <c r="D34" s="50" t="str">
        <f t="shared" si="0"/>
        <v xml:space="preserve"> </v>
      </c>
      <c r="E34" s="49" t="str">
        <f t="shared" si="1"/>
        <v xml:space="preserve"> </v>
      </c>
      <c r="F34" s="49" t="str">
        <f t="shared" si="2"/>
        <v xml:space="preserve"> </v>
      </c>
      <c r="H34" s="19" t="str">
        <f t="shared" si="3"/>
        <v xml:space="preserve"> </v>
      </c>
    </row>
    <row r="35" spans="1:8" x14ac:dyDescent="0.3">
      <c r="A35" s="27"/>
      <c r="B35" s="28"/>
      <c r="C35" s="28"/>
      <c r="D35" s="50" t="str">
        <f t="shared" si="0"/>
        <v xml:space="preserve"> </v>
      </c>
      <c r="E35" s="49" t="str">
        <f t="shared" si="1"/>
        <v xml:space="preserve"> </v>
      </c>
      <c r="F35" s="49" t="str">
        <f t="shared" si="2"/>
        <v xml:space="preserve"> </v>
      </c>
      <c r="H35" s="19" t="str">
        <f t="shared" si="3"/>
        <v xml:space="preserve"> </v>
      </c>
    </row>
    <row r="36" spans="1:8" x14ac:dyDescent="0.3">
      <c r="A36" s="27"/>
      <c r="B36" s="28"/>
      <c r="C36" s="28"/>
      <c r="D36" s="50" t="str">
        <f t="shared" si="0"/>
        <v xml:space="preserve"> </v>
      </c>
      <c r="E36" s="49" t="str">
        <f t="shared" si="1"/>
        <v xml:space="preserve"> </v>
      </c>
      <c r="F36" s="49" t="str">
        <f t="shared" si="2"/>
        <v xml:space="preserve"> </v>
      </c>
      <c r="H36" s="19" t="str">
        <f t="shared" si="3"/>
        <v xml:space="preserve"> </v>
      </c>
    </row>
    <row r="37" spans="1:8" x14ac:dyDescent="0.3">
      <c r="A37" s="27"/>
      <c r="B37" s="28"/>
      <c r="C37" s="28"/>
      <c r="D37" s="50" t="str">
        <f t="shared" si="0"/>
        <v xml:space="preserve"> </v>
      </c>
      <c r="E37" s="49" t="str">
        <f t="shared" si="1"/>
        <v xml:space="preserve"> </v>
      </c>
      <c r="F37" s="49" t="str">
        <f t="shared" si="2"/>
        <v xml:space="preserve"> </v>
      </c>
      <c r="H37" s="19" t="str">
        <f t="shared" si="3"/>
        <v xml:space="preserve"> </v>
      </c>
    </row>
    <row r="38" spans="1:8" x14ac:dyDescent="0.3">
      <c r="A38" s="27"/>
      <c r="B38" s="28"/>
      <c r="C38" s="28"/>
      <c r="D38" s="50" t="str">
        <f t="shared" si="0"/>
        <v xml:space="preserve"> </v>
      </c>
      <c r="E38" s="49" t="str">
        <f t="shared" si="1"/>
        <v xml:space="preserve"> </v>
      </c>
      <c r="F38" s="49" t="str">
        <f t="shared" si="2"/>
        <v xml:space="preserve"> </v>
      </c>
      <c r="H38" s="19" t="str">
        <f t="shared" si="3"/>
        <v xml:space="preserve"> </v>
      </c>
    </row>
    <row r="39" spans="1:8" x14ac:dyDescent="0.3">
      <c r="A39" s="27"/>
      <c r="B39" s="28"/>
      <c r="C39" s="28"/>
      <c r="D39" s="50" t="str">
        <f t="shared" si="0"/>
        <v xml:space="preserve"> </v>
      </c>
      <c r="E39" s="49" t="str">
        <f t="shared" si="1"/>
        <v xml:space="preserve"> </v>
      </c>
      <c r="F39" s="49" t="str">
        <f t="shared" si="2"/>
        <v xml:space="preserve"> </v>
      </c>
      <c r="H39" s="19" t="str">
        <f t="shared" si="3"/>
        <v xml:space="preserve"> </v>
      </c>
    </row>
    <row r="40" spans="1:8" x14ac:dyDescent="0.3">
      <c r="A40" s="27"/>
      <c r="B40" s="28"/>
      <c r="C40" s="28"/>
      <c r="D40" s="50" t="str">
        <f t="shared" si="0"/>
        <v xml:space="preserve"> </v>
      </c>
      <c r="E40" s="49" t="str">
        <f t="shared" si="1"/>
        <v xml:space="preserve"> </v>
      </c>
      <c r="F40" s="49" t="str">
        <f t="shared" si="2"/>
        <v xml:space="preserve"> </v>
      </c>
      <c r="H40" s="19" t="str">
        <f t="shared" si="3"/>
        <v xml:space="preserve"> </v>
      </c>
    </row>
    <row r="41" spans="1:8" x14ac:dyDescent="0.3">
      <c r="A41" s="27"/>
      <c r="B41" s="28"/>
      <c r="C41" s="28"/>
      <c r="D41" s="50" t="str">
        <f t="shared" si="0"/>
        <v xml:space="preserve"> </v>
      </c>
      <c r="E41" s="49" t="str">
        <f t="shared" si="1"/>
        <v xml:space="preserve"> </v>
      </c>
      <c r="F41" s="49" t="str">
        <f t="shared" si="2"/>
        <v xml:space="preserve"> </v>
      </c>
      <c r="H41" s="19" t="str">
        <f t="shared" si="3"/>
        <v xml:space="preserve"> </v>
      </c>
    </row>
    <row r="42" spans="1:8" x14ac:dyDescent="0.3">
      <c r="A42" s="27"/>
      <c r="B42" s="28"/>
      <c r="C42" s="28"/>
      <c r="D42" s="50" t="str">
        <f t="shared" si="0"/>
        <v xml:space="preserve"> </v>
      </c>
      <c r="E42" s="49" t="str">
        <f t="shared" si="1"/>
        <v xml:space="preserve"> </v>
      </c>
      <c r="F42" s="49" t="str">
        <f t="shared" si="2"/>
        <v xml:space="preserve"> </v>
      </c>
      <c r="H42" s="19" t="str">
        <f t="shared" si="3"/>
        <v xml:space="preserve"> </v>
      </c>
    </row>
    <row r="43" spans="1:8" x14ac:dyDescent="0.3">
      <c r="A43" s="27"/>
      <c r="B43" s="28"/>
      <c r="C43" s="28"/>
      <c r="D43" s="50" t="str">
        <f t="shared" si="0"/>
        <v xml:space="preserve"> </v>
      </c>
      <c r="E43" s="49" t="str">
        <f t="shared" si="1"/>
        <v xml:space="preserve"> </v>
      </c>
      <c r="F43" s="49" t="str">
        <f t="shared" si="2"/>
        <v xml:space="preserve"> </v>
      </c>
      <c r="H43" s="19" t="str">
        <f t="shared" si="3"/>
        <v xml:space="preserve"> </v>
      </c>
    </row>
    <row r="44" spans="1:8" x14ac:dyDescent="0.3">
      <c r="A44" s="27"/>
      <c r="B44" s="28"/>
      <c r="C44" s="28"/>
      <c r="D44" s="50" t="str">
        <f t="shared" si="0"/>
        <v xml:space="preserve"> </v>
      </c>
      <c r="E44" s="49" t="str">
        <f t="shared" si="1"/>
        <v xml:space="preserve"> </v>
      </c>
      <c r="F44" s="49" t="str">
        <f t="shared" si="2"/>
        <v xml:space="preserve"> </v>
      </c>
      <c r="H44" s="19" t="str">
        <f t="shared" si="3"/>
        <v xml:space="preserve"> </v>
      </c>
    </row>
    <row r="45" spans="1:8" x14ac:dyDescent="0.3">
      <c r="A45" s="27"/>
      <c r="B45" s="28"/>
      <c r="C45" s="28"/>
      <c r="D45" s="50" t="str">
        <f t="shared" si="0"/>
        <v xml:space="preserve"> </v>
      </c>
      <c r="E45" s="49" t="str">
        <f t="shared" si="1"/>
        <v xml:space="preserve"> </v>
      </c>
      <c r="F45" s="49" t="str">
        <f t="shared" si="2"/>
        <v xml:space="preserve"> </v>
      </c>
      <c r="H45" s="19" t="str">
        <f t="shared" si="3"/>
        <v xml:space="preserve"> </v>
      </c>
    </row>
    <row r="46" spans="1:8" x14ac:dyDescent="0.3">
      <c r="A46" s="27"/>
      <c r="B46" s="28"/>
      <c r="C46" s="28"/>
      <c r="D46" s="50" t="str">
        <f t="shared" si="0"/>
        <v xml:space="preserve"> </v>
      </c>
      <c r="E46" s="49" t="str">
        <f t="shared" si="1"/>
        <v xml:space="preserve"> </v>
      </c>
      <c r="F46" s="49" t="str">
        <f t="shared" si="2"/>
        <v xml:space="preserve"> </v>
      </c>
      <c r="H46" s="19" t="str">
        <f t="shared" si="3"/>
        <v xml:space="preserve"> </v>
      </c>
    </row>
    <row r="47" spans="1:8" x14ac:dyDescent="0.3">
      <c r="A47" s="27"/>
      <c r="B47" s="28"/>
      <c r="C47" s="28"/>
      <c r="D47" s="50" t="str">
        <f t="shared" si="0"/>
        <v xml:space="preserve"> </v>
      </c>
      <c r="E47" s="49" t="str">
        <f t="shared" si="1"/>
        <v xml:space="preserve"> </v>
      </c>
      <c r="F47" s="49" t="str">
        <f t="shared" si="2"/>
        <v xml:space="preserve"> </v>
      </c>
      <c r="H47" s="19" t="str">
        <f t="shared" si="3"/>
        <v xml:space="preserve"> </v>
      </c>
    </row>
    <row r="48" spans="1:8" x14ac:dyDescent="0.3">
      <c r="A48" s="27"/>
      <c r="B48" s="28"/>
      <c r="C48" s="28"/>
      <c r="D48" s="50" t="str">
        <f t="shared" si="0"/>
        <v xml:space="preserve"> </v>
      </c>
      <c r="E48" s="49" t="str">
        <f t="shared" si="1"/>
        <v xml:space="preserve"> </v>
      </c>
      <c r="F48" s="49" t="str">
        <f>+IF(C48&gt;0,IF(ROUND(D48/E48,1)&lt;1,ROUND(D48/E48*C48/$B$6,1),ROUND(1*C48/$B$6,1))," ")</f>
        <v xml:space="preserve"> </v>
      </c>
      <c r="H48" s="19" t="str">
        <f t="shared" si="3"/>
        <v xml:space="preserve"> </v>
      </c>
    </row>
  </sheetData>
  <mergeCells count="2">
    <mergeCell ref="A1:H1"/>
    <mergeCell ref="A3:H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C6BB3-9E83-4693-A47F-C5F1FE4904DF}">
  <dimension ref="A1:H85"/>
  <sheetViews>
    <sheetView workbookViewId="0">
      <selection sqref="A1:H1"/>
    </sheetView>
  </sheetViews>
  <sheetFormatPr defaultColWidth="9.109375" defaultRowHeight="12" x14ac:dyDescent="0.25"/>
  <cols>
    <col min="1" max="1" width="27.5546875" style="53" customWidth="1"/>
    <col min="2" max="4" width="28.109375" style="53" customWidth="1"/>
    <col min="5" max="5" width="15.33203125" style="53" customWidth="1"/>
    <col min="6" max="6" width="14.5546875" style="53" customWidth="1"/>
    <col min="7" max="7" width="2.33203125" style="53" customWidth="1"/>
    <col min="8" max="8" width="14.5546875" style="53" customWidth="1"/>
    <col min="9" max="16384" width="9.109375" style="53"/>
  </cols>
  <sheetData>
    <row r="1" spans="1:8" x14ac:dyDescent="0.25">
      <c r="A1" s="85" t="s">
        <v>144</v>
      </c>
      <c r="B1" s="85"/>
      <c r="C1" s="85"/>
      <c r="D1" s="85"/>
      <c r="E1" s="85"/>
      <c r="F1" s="85"/>
      <c r="G1" s="85"/>
      <c r="H1" s="85"/>
    </row>
    <row r="3" spans="1:8" x14ac:dyDescent="0.25">
      <c r="A3" s="54" t="s">
        <v>148</v>
      </c>
    </row>
    <row r="5" spans="1:8" x14ac:dyDescent="0.25">
      <c r="A5" s="53" t="s">
        <v>145</v>
      </c>
    </row>
    <row r="6" spans="1:8" x14ac:dyDescent="0.25">
      <c r="F6" s="58" t="s">
        <v>140</v>
      </c>
      <c r="H6" s="56" t="s">
        <v>132</v>
      </c>
    </row>
    <row r="7" spans="1:8" s="56" customFormat="1" ht="24" x14ac:dyDescent="0.25">
      <c r="A7" s="57" t="s">
        <v>149</v>
      </c>
      <c r="B7" s="57" t="s">
        <v>150</v>
      </c>
      <c r="C7" s="57" t="s">
        <v>171</v>
      </c>
      <c r="D7" s="57" t="s">
        <v>151</v>
      </c>
      <c r="E7" s="57" t="s">
        <v>152</v>
      </c>
      <c r="F7" s="57" t="s">
        <v>141</v>
      </c>
      <c r="G7" s="53"/>
      <c r="H7" s="57" t="s">
        <v>141</v>
      </c>
    </row>
    <row r="8" spans="1:8" x14ac:dyDescent="0.25">
      <c r="A8" s="59">
        <v>43511</v>
      </c>
      <c r="B8" s="61">
        <v>10</v>
      </c>
      <c r="C8" s="61">
        <v>3</v>
      </c>
      <c r="D8" s="61">
        <v>90</v>
      </c>
      <c r="E8" s="62">
        <f>+ROUND(D8/40,1)</f>
        <v>2.2999999999999998</v>
      </c>
      <c r="F8" s="62">
        <f>+B8+E8</f>
        <v>12.3</v>
      </c>
      <c r="G8" s="63"/>
      <c r="H8" s="62">
        <f>+B8+(C8*0.5)</f>
        <v>11.5</v>
      </c>
    </row>
    <row r="9" spans="1:8" x14ac:dyDescent="0.25">
      <c r="A9" s="59">
        <v>43518</v>
      </c>
      <c r="B9" s="61">
        <v>10</v>
      </c>
      <c r="C9" s="61">
        <v>3</v>
      </c>
      <c r="D9" s="61">
        <v>90</v>
      </c>
      <c r="E9" s="62">
        <f t="shared" ref="E9:E26" si="0">+ROUND(D9/40,1)</f>
        <v>2.2999999999999998</v>
      </c>
      <c r="F9" s="62">
        <f t="shared" ref="F9:F27" si="1">+B9+E9</f>
        <v>12.3</v>
      </c>
      <c r="G9" s="63"/>
      <c r="H9" s="62">
        <f t="shared" ref="H9:H27" si="2">+B9+(C9*0.5)</f>
        <v>11.5</v>
      </c>
    </row>
    <row r="10" spans="1:8" x14ac:dyDescent="0.25">
      <c r="A10" s="59">
        <v>43525</v>
      </c>
      <c r="B10" s="61">
        <v>10</v>
      </c>
      <c r="C10" s="61">
        <v>3</v>
      </c>
      <c r="D10" s="61">
        <v>90</v>
      </c>
      <c r="E10" s="62">
        <f t="shared" si="0"/>
        <v>2.2999999999999998</v>
      </c>
      <c r="F10" s="62">
        <f t="shared" si="1"/>
        <v>12.3</v>
      </c>
      <c r="G10" s="63"/>
      <c r="H10" s="62">
        <f t="shared" si="2"/>
        <v>11.5</v>
      </c>
    </row>
    <row r="11" spans="1:8" x14ac:dyDescent="0.25">
      <c r="A11" s="59">
        <v>43532</v>
      </c>
      <c r="B11" s="61">
        <v>10</v>
      </c>
      <c r="C11" s="61">
        <v>3</v>
      </c>
      <c r="D11" s="61">
        <v>90</v>
      </c>
      <c r="E11" s="62">
        <f t="shared" si="0"/>
        <v>2.2999999999999998</v>
      </c>
      <c r="F11" s="62">
        <f t="shared" si="1"/>
        <v>12.3</v>
      </c>
      <c r="G11" s="63"/>
      <c r="H11" s="62">
        <f t="shared" si="2"/>
        <v>11.5</v>
      </c>
    </row>
    <row r="12" spans="1:8" x14ac:dyDescent="0.25">
      <c r="A12" s="59">
        <v>43539</v>
      </c>
      <c r="B12" s="61">
        <v>10</v>
      </c>
      <c r="C12" s="61">
        <v>3</v>
      </c>
      <c r="D12" s="61">
        <v>90</v>
      </c>
      <c r="E12" s="62">
        <f t="shared" si="0"/>
        <v>2.2999999999999998</v>
      </c>
      <c r="F12" s="62">
        <f t="shared" si="1"/>
        <v>12.3</v>
      </c>
      <c r="G12" s="63"/>
      <c r="H12" s="62">
        <f t="shared" si="2"/>
        <v>11.5</v>
      </c>
    </row>
    <row r="13" spans="1:8" x14ac:dyDescent="0.25">
      <c r="A13" s="59">
        <v>43546</v>
      </c>
      <c r="B13" s="61">
        <v>10</v>
      </c>
      <c r="C13" s="61">
        <v>3</v>
      </c>
      <c r="D13" s="61">
        <v>90</v>
      </c>
      <c r="E13" s="62">
        <f t="shared" si="0"/>
        <v>2.2999999999999998</v>
      </c>
      <c r="F13" s="62">
        <f t="shared" si="1"/>
        <v>12.3</v>
      </c>
      <c r="G13" s="63"/>
      <c r="H13" s="62">
        <f t="shared" si="2"/>
        <v>11.5</v>
      </c>
    </row>
    <row r="14" spans="1:8" x14ac:dyDescent="0.25">
      <c r="A14" s="59">
        <v>43553</v>
      </c>
      <c r="B14" s="61">
        <v>10</v>
      </c>
      <c r="C14" s="61">
        <v>3</v>
      </c>
      <c r="D14" s="61">
        <v>90</v>
      </c>
      <c r="E14" s="62">
        <f t="shared" si="0"/>
        <v>2.2999999999999998</v>
      </c>
      <c r="F14" s="62">
        <f t="shared" si="1"/>
        <v>12.3</v>
      </c>
      <c r="G14" s="63"/>
      <c r="H14" s="62">
        <f t="shared" si="2"/>
        <v>11.5</v>
      </c>
    </row>
    <row r="15" spans="1:8" x14ac:dyDescent="0.25">
      <c r="A15" s="59">
        <v>43560</v>
      </c>
      <c r="B15" s="61">
        <v>10</v>
      </c>
      <c r="C15" s="61">
        <v>3</v>
      </c>
      <c r="D15" s="61">
        <v>90</v>
      </c>
      <c r="E15" s="62">
        <f t="shared" si="0"/>
        <v>2.2999999999999998</v>
      </c>
      <c r="F15" s="62">
        <f t="shared" si="1"/>
        <v>12.3</v>
      </c>
      <c r="G15" s="63"/>
      <c r="H15" s="62">
        <f t="shared" si="2"/>
        <v>11.5</v>
      </c>
    </row>
    <row r="16" spans="1:8" x14ac:dyDescent="0.25">
      <c r="A16" s="59">
        <v>43567</v>
      </c>
      <c r="B16" s="61">
        <v>10</v>
      </c>
      <c r="C16" s="61">
        <v>3</v>
      </c>
      <c r="D16" s="61">
        <v>90</v>
      </c>
      <c r="E16" s="62">
        <f t="shared" si="0"/>
        <v>2.2999999999999998</v>
      </c>
      <c r="F16" s="62">
        <f t="shared" si="1"/>
        <v>12.3</v>
      </c>
      <c r="G16" s="63"/>
      <c r="H16" s="62">
        <f t="shared" si="2"/>
        <v>11.5</v>
      </c>
    </row>
    <row r="17" spans="1:8" x14ac:dyDescent="0.25">
      <c r="A17" s="59">
        <v>43574</v>
      </c>
      <c r="B17" s="61">
        <v>10</v>
      </c>
      <c r="C17" s="61">
        <v>3</v>
      </c>
      <c r="D17" s="61">
        <v>90</v>
      </c>
      <c r="E17" s="62">
        <f t="shared" si="0"/>
        <v>2.2999999999999998</v>
      </c>
      <c r="F17" s="62">
        <f t="shared" si="1"/>
        <v>12.3</v>
      </c>
      <c r="G17" s="63"/>
      <c r="H17" s="62">
        <f t="shared" si="2"/>
        <v>11.5</v>
      </c>
    </row>
    <row r="18" spans="1:8" x14ac:dyDescent="0.25">
      <c r="A18" s="59">
        <v>43581</v>
      </c>
      <c r="B18" s="61">
        <v>15</v>
      </c>
      <c r="C18" s="61">
        <v>5</v>
      </c>
      <c r="D18" s="61">
        <v>165</v>
      </c>
      <c r="E18" s="62">
        <f t="shared" si="0"/>
        <v>4.0999999999999996</v>
      </c>
      <c r="F18" s="62">
        <f t="shared" si="1"/>
        <v>19.100000000000001</v>
      </c>
      <c r="G18" s="63"/>
      <c r="H18" s="62">
        <f t="shared" si="2"/>
        <v>17.5</v>
      </c>
    </row>
    <row r="19" spans="1:8" x14ac:dyDescent="0.25">
      <c r="A19" s="59">
        <v>43588</v>
      </c>
      <c r="B19" s="61">
        <v>15</v>
      </c>
      <c r="C19" s="61">
        <v>5</v>
      </c>
      <c r="D19" s="61">
        <v>165</v>
      </c>
      <c r="E19" s="62">
        <f t="shared" si="0"/>
        <v>4.0999999999999996</v>
      </c>
      <c r="F19" s="62">
        <f t="shared" si="1"/>
        <v>19.100000000000001</v>
      </c>
      <c r="G19" s="63"/>
      <c r="H19" s="62">
        <f t="shared" si="2"/>
        <v>17.5</v>
      </c>
    </row>
    <row r="20" spans="1:8" x14ac:dyDescent="0.25">
      <c r="A20" s="59">
        <v>43595</v>
      </c>
      <c r="B20" s="61">
        <v>15</v>
      </c>
      <c r="C20" s="61">
        <v>5</v>
      </c>
      <c r="D20" s="61">
        <v>165</v>
      </c>
      <c r="E20" s="62">
        <f t="shared" si="0"/>
        <v>4.0999999999999996</v>
      </c>
      <c r="F20" s="62">
        <f t="shared" si="1"/>
        <v>19.100000000000001</v>
      </c>
      <c r="G20" s="63"/>
      <c r="H20" s="62">
        <f t="shared" si="2"/>
        <v>17.5</v>
      </c>
    </row>
    <row r="21" spans="1:8" x14ac:dyDescent="0.25">
      <c r="A21" s="59">
        <v>43602</v>
      </c>
      <c r="B21" s="61">
        <v>15</v>
      </c>
      <c r="C21" s="61">
        <v>5</v>
      </c>
      <c r="D21" s="61">
        <v>165</v>
      </c>
      <c r="E21" s="62">
        <f t="shared" si="0"/>
        <v>4.0999999999999996</v>
      </c>
      <c r="F21" s="62">
        <f t="shared" si="1"/>
        <v>19.100000000000001</v>
      </c>
      <c r="G21" s="63"/>
      <c r="H21" s="62">
        <f t="shared" si="2"/>
        <v>17.5</v>
      </c>
    </row>
    <row r="22" spans="1:8" x14ac:dyDescent="0.25">
      <c r="A22" s="59">
        <v>43609</v>
      </c>
      <c r="B22" s="61">
        <v>15</v>
      </c>
      <c r="C22" s="61">
        <v>5</v>
      </c>
      <c r="D22" s="61">
        <v>165</v>
      </c>
      <c r="E22" s="62">
        <f t="shared" si="0"/>
        <v>4.0999999999999996</v>
      </c>
      <c r="F22" s="62">
        <f t="shared" si="1"/>
        <v>19.100000000000001</v>
      </c>
      <c r="G22" s="63"/>
      <c r="H22" s="62">
        <f t="shared" si="2"/>
        <v>17.5</v>
      </c>
    </row>
    <row r="23" spans="1:8" x14ac:dyDescent="0.25">
      <c r="A23" s="59">
        <v>43616</v>
      </c>
      <c r="B23" s="61">
        <v>15</v>
      </c>
      <c r="C23" s="61">
        <v>5</v>
      </c>
      <c r="D23" s="61">
        <v>165</v>
      </c>
      <c r="E23" s="62">
        <f t="shared" si="0"/>
        <v>4.0999999999999996</v>
      </c>
      <c r="F23" s="62">
        <f t="shared" si="1"/>
        <v>19.100000000000001</v>
      </c>
      <c r="G23" s="63"/>
      <c r="H23" s="62">
        <f t="shared" si="2"/>
        <v>17.5</v>
      </c>
    </row>
    <row r="24" spans="1:8" x14ac:dyDescent="0.25">
      <c r="A24" s="59">
        <v>43623</v>
      </c>
      <c r="B24" s="61">
        <v>15</v>
      </c>
      <c r="C24" s="61">
        <v>5</v>
      </c>
      <c r="D24" s="61">
        <v>165</v>
      </c>
      <c r="E24" s="62">
        <f t="shared" si="0"/>
        <v>4.0999999999999996</v>
      </c>
      <c r="F24" s="62">
        <f t="shared" si="1"/>
        <v>19.100000000000001</v>
      </c>
      <c r="G24" s="63"/>
      <c r="H24" s="62">
        <f t="shared" si="2"/>
        <v>17.5</v>
      </c>
    </row>
    <row r="25" spans="1:8" x14ac:dyDescent="0.25">
      <c r="A25" s="59">
        <v>43630</v>
      </c>
      <c r="B25" s="61">
        <v>15</v>
      </c>
      <c r="C25" s="61">
        <v>5</v>
      </c>
      <c r="D25" s="61">
        <v>165</v>
      </c>
      <c r="E25" s="62">
        <f t="shared" si="0"/>
        <v>4.0999999999999996</v>
      </c>
      <c r="F25" s="62">
        <f t="shared" si="1"/>
        <v>19.100000000000001</v>
      </c>
      <c r="G25" s="63"/>
      <c r="H25" s="62">
        <f t="shared" si="2"/>
        <v>17.5</v>
      </c>
    </row>
    <row r="26" spans="1:8" x14ac:dyDescent="0.25">
      <c r="A26" s="59">
        <v>43637</v>
      </c>
      <c r="B26" s="61">
        <v>15</v>
      </c>
      <c r="C26" s="61">
        <v>5</v>
      </c>
      <c r="D26" s="61">
        <v>165</v>
      </c>
      <c r="E26" s="62">
        <f t="shared" si="0"/>
        <v>4.0999999999999996</v>
      </c>
      <c r="F26" s="62">
        <f t="shared" si="1"/>
        <v>19.100000000000001</v>
      </c>
      <c r="G26" s="63"/>
      <c r="H26" s="62">
        <f t="shared" si="2"/>
        <v>17.5</v>
      </c>
    </row>
    <row r="27" spans="1:8" x14ac:dyDescent="0.25">
      <c r="A27" s="60" t="s">
        <v>169</v>
      </c>
      <c r="B27" s="61">
        <v>15</v>
      </c>
      <c r="C27" s="61">
        <v>5</v>
      </c>
      <c r="D27" s="61">
        <v>98</v>
      </c>
      <c r="E27" s="62">
        <f>+ROUND(D27/24,1)</f>
        <v>4.0999999999999996</v>
      </c>
      <c r="F27" s="62">
        <f t="shared" si="1"/>
        <v>19.100000000000001</v>
      </c>
      <c r="G27" s="63"/>
      <c r="H27" s="62">
        <f t="shared" si="2"/>
        <v>17.5</v>
      </c>
    </row>
    <row r="29" spans="1:8" x14ac:dyDescent="0.25">
      <c r="E29" s="53" t="s">
        <v>153</v>
      </c>
      <c r="F29" s="62">
        <f>+ROUND(AVERAGE(F8:F27),1)</f>
        <v>15.7</v>
      </c>
      <c r="H29" s="62">
        <f>+ROUND(AVERAGE(H8:H27),1)</f>
        <v>14.5</v>
      </c>
    </row>
    <row r="31" spans="1:8" x14ac:dyDescent="0.25">
      <c r="A31" s="53" t="s">
        <v>146</v>
      </c>
    </row>
    <row r="32" spans="1:8" x14ac:dyDescent="0.25">
      <c r="F32" s="58" t="s">
        <v>140</v>
      </c>
      <c r="H32" s="56" t="s">
        <v>132</v>
      </c>
    </row>
    <row r="33" spans="1:8" ht="24" x14ac:dyDescent="0.25">
      <c r="A33" s="57" t="s">
        <v>149</v>
      </c>
      <c r="B33" s="57" t="s">
        <v>150</v>
      </c>
      <c r="C33" s="57" t="s">
        <v>171</v>
      </c>
      <c r="D33" s="57" t="s">
        <v>151</v>
      </c>
      <c r="E33" s="57" t="s">
        <v>152</v>
      </c>
      <c r="F33" s="57" t="s">
        <v>141</v>
      </c>
      <c r="H33" s="57" t="s">
        <v>141</v>
      </c>
    </row>
    <row r="34" spans="1:8" x14ac:dyDescent="0.25">
      <c r="A34" s="59">
        <v>43831</v>
      </c>
      <c r="B34" s="61">
        <v>9</v>
      </c>
      <c r="C34" s="61">
        <v>5</v>
      </c>
      <c r="D34" s="61">
        <v>140</v>
      </c>
      <c r="E34" s="62">
        <f>+ROUND(D34/40,1)</f>
        <v>3.5</v>
      </c>
      <c r="F34" s="62">
        <f>+B34+E34</f>
        <v>12.5</v>
      </c>
      <c r="G34" s="63"/>
      <c r="H34" s="62">
        <f>+B34+(C34*0.5)</f>
        <v>11.5</v>
      </c>
    </row>
    <row r="35" spans="1:8" x14ac:dyDescent="0.25">
      <c r="A35" s="59">
        <v>43838</v>
      </c>
      <c r="B35" s="61">
        <v>9</v>
      </c>
      <c r="C35" s="61">
        <v>5</v>
      </c>
      <c r="D35" s="61">
        <v>140</v>
      </c>
      <c r="E35" s="62">
        <f t="shared" ref="E35:E41" si="3">+ROUND(D35/40,1)</f>
        <v>3.5</v>
      </c>
      <c r="F35" s="62">
        <f t="shared" ref="F35:F42" si="4">+B35+E35</f>
        <v>12.5</v>
      </c>
      <c r="G35" s="63"/>
      <c r="H35" s="62">
        <f t="shared" ref="H35:H42" si="5">+B35+(C35*0.5)</f>
        <v>11.5</v>
      </c>
    </row>
    <row r="36" spans="1:8" x14ac:dyDescent="0.25">
      <c r="A36" s="59">
        <v>43845</v>
      </c>
      <c r="B36" s="61">
        <v>9</v>
      </c>
      <c r="C36" s="61">
        <v>5</v>
      </c>
      <c r="D36" s="61">
        <v>140</v>
      </c>
      <c r="E36" s="62">
        <f t="shared" si="3"/>
        <v>3.5</v>
      </c>
      <c r="F36" s="62">
        <f t="shared" si="4"/>
        <v>12.5</v>
      </c>
      <c r="G36" s="63"/>
      <c r="H36" s="62">
        <f t="shared" si="5"/>
        <v>11.5</v>
      </c>
    </row>
    <row r="37" spans="1:8" x14ac:dyDescent="0.25">
      <c r="A37" s="59">
        <v>43852</v>
      </c>
      <c r="B37" s="61">
        <v>9</v>
      </c>
      <c r="C37" s="61">
        <v>5</v>
      </c>
      <c r="D37" s="61">
        <v>140</v>
      </c>
      <c r="E37" s="62">
        <f t="shared" si="3"/>
        <v>3.5</v>
      </c>
      <c r="F37" s="62">
        <f t="shared" si="4"/>
        <v>12.5</v>
      </c>
      <c r="G37" s="63"/>
      <c r="H37" s="62">
        <f t="shared" si="5"/>
        <v>11.5</v>
      </c>
    </row>
    <row r="38" spans="1:8" x14ac:dyDescent="0.25">
      <c r="A38" s="59">
        <v>43859</v>
      </c>
      <c r="B38" s="61">
        <v>9</v>
      </c>
      <c r="C38" s="61">
        <v>5</v>
      </c>
      <c r="D38" s="61">
        <v>140</v>
      </c>
      <c r="E38" s="62">
        <f t="shared" si="3"/>
        <v>3.5</v>
      </c>
      <c r="F38" s="62">
        <f t="shared" si="4"/>
        <v>12.5</v>
      </c>
      <c r="G38" s="63"/>
      <c r="H38" s="62">
        <f t="shared" si="5"/>
        <v>11.5</v>
      </c>
    </row>
    <row r="39" spans="1:8" x14ac:dyDescent="0.25">
      <c r="A39" s="59">
        <v>43866</v>
      </c>
      <c r="B39" s="61">
        <v>8</v>
      </c>
      <c r="C39" s="61">
        <v>4</v>
      </c>
      <c r="D39" s="61">
        <v>115</v>
      </c>
      <c r="E39" s="62">
        <f t="shared" si="3"/>
        <v>2.9</v>
      </c>
      <c r="F39" s="62">
        <f t="shared" si="4"/>
        <v>10.9</v>
      </c>
      <c r="G39" s="63"/>
      <c r="H39" s="62">
        <f t="shared" si="5"/>
        <v>10</v>
      </c>
    </row>
    <row r="40" spans="1:8" x14ac:dyDescent="0.25">
      <c r="A40" s="59">
        <v>43873</v>
      </c>
      <c r="B40" s="61">
        <v>8</v>
      </c>
      <c r="C40" s="61">
        <v>4</v>
      </c>
      <c r="D40" s="61">
        <v>115</v>
      </c>
      <c r="E40" s="62">
        <f t="shared" si="3"/>
        <v>2.9</v>
      </c>
      <c r="F40" s="62">
        <f t="shared" si="4"/>
        <v>10.9</v>
      </c>
      <c r="G40" s="63"/>
      <c r="H40" s="62">
        <f t="shared" si="5"/>
        <v>10</v>
      </c>
    </row>
    <row r="41" spans="1:8" x14ac:dyDescent="0.25">
      <c r="A41" s="59">
        <v>43880</v>
      </c>
      <c r="B41" s="61">
        <v>8</v>
      </c>
      <c r="C41" s="61">
        <v>4</v>
      </c>
      <c r="D41" s="61">
        <v>115</v>
      </c>
      <c r="E41" s="62">
        <f t="shared" si="3"/>
        <v>2.9</v>
      </c>
      <c r="F41" s="62">
        <f t="shared" si="4"/>
        <v>10.9</v>
      </c>
      <c r="G41" s="63"/>
      <c r="H41" s="62">
        <f t="shared" si="5"/>
        <v>10</v>
      </c>
    </row>
    <row r="42" spans="1:8" x14ac:dyDescent="0.25">
      <c r="A42" s="59" t="s">
        <v>170</v>
      </c>
      <c r="B42" s="61">
        <v>8</v>
      </c>
      <c r="C42" s="61">
        <v>4</v>
      </c>
      <c r="D42" s="61">
        <v>92</v>
      </c>
      <c r="E42" s="62">
        <f>+ROUND(D42/32,1)</f>
        <v>2.9</v>
      </c>
      <c r="F42" s="62">
        <f t="shared" si="4"/>
        <v>10.9</v>
      </c>
      <c r="G42" s="63"/>
      <c r="H42" s="62">
        <f t="shared" si="5"/>
        <v>10</v>
      </c>
    </row>
    <row r="44" spans="1:8" x14ac:dyDescent="0.25">
      <c r="E44" s="53" t="s">
        <v>153</v>
      </c>
      <c r="F44" s="62">
        <f>+ROUND(AVERAGE(F34:F42),1)</f>
        <v>11.8</v>
      </c>
      <c r="H44" s="62">
        <f>+ROUND(AVERAGE(H34:H42),1)</f>
        <v>10.8</v>
      </c>
    </row>
    <row r="46" spans="1:8" x14ac:dyDescent="0.25">
      <c r="A46" s="53" t="s">
        <v>166</v>
      </c>
    </row>
    <row r="47" spans="1:8" x14ac:dyDescent="0.25">
      <c r="F47" s="58" t="s">
        <v>140</v>
      </c>
      <c r="H47" s="56" t="s">
        <v>132</v>
      </c>
    </row>
    <row r="48" spans="1:8" ht="24" x14ac:dyDescent="0.25">
      <c r="A48" s="57" t="s">
        <v>149</v>
      </c>
      <c r="B48" s="57" t="s">
        <v>150</v>
      </c>
      <c r="C48" s="57" t="s">
        <v>171</v>
      </c>
      <c r="D48" s="57" t="s">
        <v>151</v>
      </c>
      <c r="E48" s="57" t="s">
        <v>152</v>
      </c>
      <c r="F48" s="57" t="s">
        <v>141</v>
      </c>
      <c r="H48" s="57" t="s">
        <v>141</v>
      </c>
    </row>
    <row r="49" spans="1:8" x14ac:dyDescent="0.25">
      <c r="A49" s="59" t="s">
        <v>154</v>
      </c>
      <c r="B49" s="61">
        <v>15</v>
      </c>
      <c r="C49" s="61">
        <v>6</v>
      </c>
      <c r="D49" s="61">
        <v>160</v>
      </c>
      <c r="E49" s="62">
        <f>+ROUND(D49/40,1)</f>
        <v>4</v>
      </c>
      <c r="F49" s="62">
        <f>+B49+E49</f>
        <v>19</v>
      </c>
      <c r="G49" s="63"/>
      <c r="H49" s="62">
        <f>+B49+(C49*0.5)</f>
        <v>18</v>
      </c>
    </row>
    <row r="50" spans="1:8" x14ac:dyDescent="0.25">
      <c r="A50" s="59" t="s">
        <v>155</v>
      </c>
      <c r="B50" s="61">
        <v>15</v>
      </c>
      <c r="C50" s="61">
        <v>6</v>
      </c>
      <c r="D50" s="61">
        <v>165</v>
      </c>
      <c r="E50" s="62">
        <f t="shared" ref="E50:E60" si="6">+ROUND(D50/40,1)</f>
        <v>4.0999999999999996</v>
      </c>
      <c r="F50" s="62">
        <f t="shared" ref="F50:F60" si="7">+B50+E50</f>
        <v>19.100000000000001</v>
      </c>
      <c r="G50" s="63"/>
      <c r="H50" s="62">
        <f t="shared" ref="H50:H60" si="8">+B50+(C50*0.5)</f>
        <v>18</v>
      </c>
    </row>
    <row r="51" spans="1:8" x14ac:dyDescent="0.25">
      <c r="A51" s="59" t="s">
        <v>156</v>
      </c>
      <c r="B51" s="61">
        <v>16</v>
      </c>
      <c r="C51" s="61">
        <v>7</v>
      </c>
      <c r="D51" s="61">
        <v>190</v>
      </c>
      <c r="E51" s="62">
        <f t="shared" si="6"/>
        <v>4.8</v>
      </c>
      <c r="F51" s="62">
        <f t="shared" si="7"/>
        <v>20.8</v>
      </c>
      <c r="G51" s="63"/>
      <c r="H51" s="62">
        <f t="shared" si="8"/>
        <v>19.5</v>
      </c>
    </row>
    <row r="52" spans="1:8" x14ac:dyDescent="0.25">
      <c r="A52" s="59" t="s">
        <v>157</v>
      </c>
      <c r="B52" s="61">
        <v>16</v>
      </c>
      <c r="C52" s="61">
        <v>7</v>
      </c>
      <c r="D52" s="61">
        <v>195</v>
      </c>
      <c r="E52" s="62">
        <f t="shared" si="6"/>
        <v>4.9000000000000004</v>
      </c>
      <c r="F52" s="62">
        <f t="shared" si="7"/>
        <v>20.9</v>
      </c>
      <c r="G52" s="63"/>
      <c r="H52" s="62">
        <f t="shared" si="8"/>
        <v>19.5</v>
      </c>
    </row>
    <row r="53" spans="1:8" x14ac:dyDescent="0.25">
      <c r="A53" s="59" t="s">
        <v>158</v>
      </c>
      <c r="B53" s="61">
        <v>15</v>
      </c>
      <c r="C53" s="61">
        <v>5</v>
      </c>
      <c r="D53" s="61">
        <v>145</v>
      </c>
      <c r="E53" s="62">
        <f t="shared" si="6"/>
        <v>3.6</v>
      </c>
      <c r="F53" s="62">
        <f t="shared" si="7"/>
        <v>18.600000000000001</v>
      </c>
      <c r="G53" s="63"/>
      <c r="H53" s="62">
        <f t="shared" si="8"/>
        <v>17.5</v>
      </c>
    </row>
    <row r="54" spans="1:8" x14ac:dyDescent="0.25">
      <c r="A54" s="59" t="s">
        <v>159</v>
      </c>
      <c r="B54" s="61">
        <v>15</v>
      </c>
      <c r="C54" s="61">
        <v>5</v>
      </c>
      <c r="D54" s="61">
        <v>140</v>
      </c>
      <c r="E54" s="62">
        <f t="shared" si="6"/>
        <v>3.5</v>
      </c>
      <c r="F54" s="62">
        <f t="shared" si="7"/>
        <v>18.5</v>
      </c>
      <c r="G54" s="63"/>
      <c r="H54" s="62">
        <f t="shared" si="8"/>
        <v>17.5</v>
      </c>
    </row>
    <row r="55" spans="1:8" x14ac:dyDescent="0.25">
      <c r="A55" s="59" t="s">
        <v>160</v>
      </c>
      <c r="B55" s="61">
        <v>16</v>
      </c>
      <c r="C55" s="61">
        <v>6</v>
      </c>
      <c r="D55" s="61">
        <v>155</v>
      </c>
      <c r="E55" s="62">
        <f t="shared" si="6"/>
        <v>3.9</v>
      </c>
      <c r="F55" s="62">
        <f t="shared" si="7"/>
        <v>19.899999999999999</v>
      </c>
      <c r="G55" s="63"/>
      <c r="H55" s="62">
        <f t="shared" si="8"/>
        <v>19</v>
      </c>
    </row>
    <row r="56" spans="1:8" x14ac:dyDescent="0.25">
      <c r="A56" s="59" t="s">
        <v>161</v>
      </c>
      <c r="B56" s="61">
        <v>16</v>
      </c>
      <c r="C56" s="61">
        <v>6</v>
      </c>
      <c r="D56" s="61">
        <v>160</v>
      </c>
      <c r="E56" s="62">
        <f t="shared" si="6"/>
        <v>4</v>
      </c>
      <c r="F56" s="62">
        <f t="shared" si="7"/>
        <v>20</v>
      </c>
      <c r="G56" s="63"/>
      <c r="H56" s="62">
        <f t="shared" si="8"/>
        <v>19</v>
      </c>
    </row>
    <row r="57" spans="1:8" x14ac:dyDescent="0.25">
      <c r="A57" s="59" t="s">
        <v>162</v>
      </c>
      <c r="B57" s="61">
        <v>17</v>
      </c>
      <c r="C57" s="61">
        <v>7</v>
      </c>
      <c r="D57" s="61">
        <v>185</v>
      </c>
      <c r="E57" s="62">
        <f t="shared" si="6"/>
        <v>4.5999999999999996</v>
      </c>
      <c r="F57" s="62">
        <f t="shared" si="7"/>
        <v>21.6</v>
      </c>
      <c r="G57" s="63"/>
      <c r="H57" s="62">
        <f t="shared" si="8"/>
        <v>20.5</v>
      </c>
    </row>
    <row r="58" spans="1:8" x14ac:dyDescent="0.25">
      <c r="A58" s="59" t="s">
        <v>163</v>
      </c>
      <c r="B58" s="61">
        <v>17</v>
      </c>
      <c r="C58" s="61">
        <v>7</v>
      </c>
      <c r="D58" s="61">
        <v>190</v>
      </c>
      <c r="E58" s="62">
        <f t="shared" si="6"/>
        <v>4.8</v>
      </c>
      <c r="F58" s="62">
        <f t="shared" ref="F58:F59" si="9">+B58+E58</f>
        <v>21.8</v>
      </c>
      <c r="G58" s="63"/>
      <c r="H58" s="62">
        <f t="shared" ref="H58:H59" si="10">+B58+(C58*0.5)</f>
        <v>20.5</v>
      </c>
    </row>
    <row r="59" spans="1:8" x14ac:dyDescent="0.25">
      <c r="A59" s="59" t="s">
        <v>164</v>
      </c>
      <c r="B59" s="61">
        <v>16</v>
      </c>
      <c r="C59" s="61">
        <v>6</v>
      </c>
      <c r="D59" s="61">
        <v>160</v>
      </c>
      <c r="E59" s="62">
        <f t="shared" si="6"/>
        <v>4</v>
      </c>
      <c r="F59" s="62">
        <f t="shared" si="9"/>
        <v>20</v>
      </c>
      <c r="G59" s="63"/>
      <c r="H59" s="62">
        <f t="shared" si="10"/>
        <v>19</v>
      </c>
    </row>
    <row r="60" spans="1:8" x14ac:dyDescent="0.25">
      <c r="A60" s="59" t="s">
        <v>165</v>
      </c>
      <c r="B60" s="61">
        <v>16</v>
      </c>
      <c r="C60" s="61">
        <v>6</v>
      </c>
      <c r="D60" s="61">
        <v>155</v>
      </c>
      <c r="E60" s="62">
        <f t="shared" si="6"/>
        <v>3.9</v>
      </c>
      <c r="F60" s="62">
        <f t="shared" si="7"/>
        <v>19.899999999999999</v>
      </c>
      <c r="G60" s="63"/>
      <c r="H60" s="62">
        <f t="shared" si="8"/>
        <v>19</v>
      </c>
    </row>
    <row r="62" spans="1:8" x14ac:dyDescent="0.25">
      <c r="E62" s="53" t="s">
        <v>153</v>
      </c>
      <c r="F62" s="62">
        <f>+ROUND(AVERAGE(F49:F60),1)</f>
        <v>20</v>
      </c>
      <c r="H62" s="62">
        <f>+ROUND(AVERAGE(H49:H60),1)</f>
        <v>18.899999999999999</v>
      </c>
    </row>
    <row r="64" spans="1:8" x14ac:dyDescent="0.25">
      <c r="A64" s="55" t="s">
        <v>147</v>
      </c>
    </row>
    <row r="65" spans="1:8" x14ac:dyDescent="0.25">
      <c r="A65" s="55"/>
    </row>
    <row r="66" spans="1:8" x14ac:dyDescent="0.25">
      <c r="A66" s="53" t="s">
        <v>167</v>
      </c>
      <c r="F66" s="58" t="s">
        <v>140</v>
      </c>
      <c r="H66" s="56" t="s">
        <v>132</v>
      </c>
    </row>
    <row r="67" spans="1:8" ht="24" x14ac:dyDescent="0.25">
      <c r="F67" s="57" t="s">
        <v>141</v>
      </c>
      <c r="H67" s="57" t="s">
        <v>141</v>
      </c>
    </row>
    <row r="68" spans="1:8" x14ac:dyDescent="0.25">
      <c r="E68" s="53" t="s">
        <v>153</v>
      </c>
      <c r="F68" s="62">
        <f>+'Average FTE - Covered Period'!B9</f>
        <v>2.2000000000000002</v>
      </c>
      <c r="H68" s="62">
        <f>+'Average FTE - Covered Period'!B10</f>
        <v>2.5</v>
      </c>
    </row>
    <row r="70" spans="1:8" x14ac:dyDescent="0.25">
      <c r="A70" s="55" t="s">
        <v>198</v>
      </c>
    </row>
    <row r="71" spans="1:8" x14ac:dyDescent="0.25">
      <c r="F71" s="58" t="s">
        <v>140</v>
      </c>
      <c r="H71" s="56" t="s">
        <v>132</v>
      </c>
    </row>
    <row r="72" spans="1:8" ht="24" x14ac:dyDescent="0.25">
      <c r="A72" s="57" t="s">
        <v>149</v>
      </c>
      <c r="B72" s="57" t="s">
        <v>150</v>
      </c>
      <c r="C72" s="57" t="s">
        <v>171</v>
      </c>
      <c r="D72" s="57" t="s">
        <v>151</v>
      </c>
      <c r="E72" s="57" t="s">
        <v>152</v>
      </c>
      <c r="F72" s="57" t="s">
        <v>141</v>
      </c>
      <c r="H72" s="57" t="s">
        <v>141</v>
      </c>
    </row>
    <row r="73" spans="1:8" x14ac:dyDescent="0.25">
      <c r="A73" s="59">
        <v>43876</v>
      </c>
      <c r="B73" s="61">
        <v>8</v>
      </c>
      <c r="C73" s="61">
        <v>4</v>
      </c>
      <c r="D73" s="61">
        <v>115</v>
      </c>
      <c r="E73" s="62">
        <f>+ROUND(D73/40,1)</f>
        <v>2.9</v>
      </c>
      <c r="F73" s="62">
        <f>+B73+E73</f>
        <v>10.9</v>
      </c>
      <c r="G73" s="63"/>
      <c r="H73" s="62">
        <f>+B73+(C73*0.5)</f>
        <v>10</v>
      </c>
    </row>
    <row r="74" spans="1:8" x14ac:dyDescent="0.25">
      <c r="A74" s="59">
        <v>43883</v>
      </c>
      <c r="B74" s="61">
        <v>8</v>
      </c>
      <c r="C74" s="61">
        <v>4</v>
      </c>
      <c r="D74" s="61">
        <v>115</v>
      </c>
      <c r="E74" s="62">
        <f t="shared" ref="E74:E82" si="11">+ROUND(D74/40,1)</f>
        <v>2.9</v>
      </c>
      <c r="F74" s="62">
        <f t="shared" ref="F74:F83" si="12">+B74+E74</f>
        <v>10.9</v>
      </c>
      <c r="G74" s="63"/>
      <c r="H74" s="62">
        <f t="shared" ref="H74:H83" si="13">+B74+(C74*0.5)</f>
        <v>10</v>
      </c>
    </row>
    <row r="75" spans="1:8" x14ac:dyDescent="0.25">
      <c r="A75" s="59">
        <v>43890</v>
      </c>
      <c r="B75" s="61">
        <v>7</v>
      </c>
      <c r="C75" s="61">
        <v>3</v>
      </c>
      <c r="D75" s="61">
        <v>90</v>
      </c>
      <c r="E75" s="62">
        <f t="shared" si="11"/>
        <v>2.2999999999999998</v>
      </c>
      <c r="F75" s="62">
        <f t="shared" si="12"/>
        <v>9.3000000000000007</v>
      </c>
      <c r="G75" s="63"/>
      <c r="H75" s="62">
        <f t="shared" si="13"/>
        <v>8.5</v>
      </c>
    </row>
    <row r="76" spans="1:8" x14ac:dyDescent="0.25">
      <c r="A76" s="59">
        <v>43897</v>
      </c>
      <c r="B76" s="61">
        <v>7</v>
      </c>
      <c r="C76" s="61">
        <v>3</v>
      </c>
      <c r="D76" s="61">
        <v>90</v>
      </c>
      <c r="E76" s="62">
        <f t="shared" si="11"/>
        <v>2.2999999999999998</v>
      </c>
      <c r="F76" s="62">
        <f t="shared" si="12"/>
        <v>9.3000000000000007</v>
      </c>
      <c r="G76" s="63"/>
      <c r="H76" s="62">
        <f t="shared" si="13"/>
        <v>8.5</v>
      </c>
    </row>
    <row r="77" spans="1:8" x14ac:dyDescent="0.25">
      <c r="A77" s="59">
        <v>43904</v>
      </c>
      <c r="B77" s="61">
        <v>7</v>
      </c>
      <c r="C77" s="61">
        <v>3</v>
      </c>
      <c r="D77" s="61">
        <v>90</v>
      </c>
      <c r="E77" s="62">
        <f t="shared" si="11"/>
        <v>2.2999999999999998</v>
      </c>
      <c r="F77" s="62">
        <f t="shared" si="12"/>
        <v>9.3000000000000007</v>
      </c>
      <c r="G77" s="63"/>
      <c r="H77" s="62">
        <f t="shared" si="13"/>
        <v>8.5</v>
      </c>
    </row>
    <row r="78" spans="1:8" x14ac:dyDescent="0.25">
      <c r="A78" s="59">
        <v>43911</v>
      </c>
      <c r="B78" s="61">
        <v>7</v>
      </c>
      <c r="C78" s="61">
        <v>3</v>
      </c>
      <c r="D78" s="61">
        <v>90</v>
      </c>
      <c r="E78" s="62">
        <f t="shared" si="11"/>
        <v>2.2999999999999998</v>
      </c>
      <c r="F78" s="62">
        <f t="shared" si="12"/>
        <v>9.3000000000000007</v>
      </c>
      <c r="G78" s="63"/>
      <c r="H78" s="62">
        <f t="shared" si="13"/>
        <v>8.5</v>
      </c>
    </row>
    <row r="79" spans="1:8" x14ac:dyDescent="0.25">
      <c r="A79" s="59">
        <v>43918</v>
      </c>
      <c r="B79" s="61">
        <v>7</v>
      </c>
      <c r="C79" s="61">
        <v>3</v>
      </c>
      <c r="D79" s="61">
        <v>90</v>
      </c>
      <c r="E79" s="62">
        <f t="shared" si="11"/>
        <v>2.2999999999999998</v>
      </c>
      <c r="F79" s="62">
        <f t="shared" si="12"/>
        <v>9.3000000000000007</v>
      </c>
      <c r="G79" s="63"/>
      <c r="H79" s="62">
        <f t="shared" si="13"/>
        <v>8.5</v>
      </c>
    </row>
    <row r="80" spans="1:8" x14ac:dyDescent="0.25">
      <c r="A80" s="59">
        <v>43925</v>
      </c>
      <c r="B80" s="61">
        <v>7</v>
      </c>
      <c r="C80" s="61">
        <v>3</v>
      </c>
      <c r="D80" s="61">
        <v>90</v>
      </c>
      <c r="E80" s="62">
        <f t="shared" si="11"/>
        <v>2.2999999999999998</v>
      </c>
      <c r="F80" s="62">
        <f t="shared" si="12"/>
        <v>9.3000000000000007</v>
      </c>
      <c r="G80" s="63"/>
      <c r="H80" s="62">
        <f t="shared" si="13"/>
        <v>8.5</v>
      </c>
    </row>
    <row r="81" spans="1:8" x14ac:dyDescent="0.25">
      <c r="A81" s="59">
        <v>43932</v>
      </c>
      <c r="B81" s="61">
        <v>7</v>
      </c>
      <c r="C81" s="61">
        <v>3</v>
      </c>
      <c r="D81" s="61">
        <v>90</v>
      </c>
      <c r="E81" s="62">
        <f t="shared" si="11"/>
        <v>2.2999999999999998</v>
      </c>
      <c r="F81" s="62">
        <f t="shared" si="12"/>
        <v>9.3000000000000007</v>
      </c>
      <c r="G81" s="63"/>
      <c r="H81" s="62">
        <f t="shared" si="13"/>
        <v>8.5</v>
      </c>
    </row>
    <row r="82" spans="1:8" x14ac:dyDescent="0.25">
      <c r="A82" s="59">
        <v>43939</v>
      </c>
      <c r="B82" s="61">
        <v>7</v>
      </c>
      <c r="C82" s="61">
        <v>3</v>
      </c>
      <c r="D82" s="61">
        <v>90</v>
      </c>
      <c r="E82" s="62">
        <f t="shared" si="11"/>
        <v>2.2999999999999998</v>
      </c>
      <c r="F82" s="62">
        <f t="shared" si="12"/>
        <v>9.3000000000000007</v>
      </c>
      <c r="G82" s="63"/>
      <c r="H82" s="62">
        <f t="shared" si="13"/>
        <v>8.5</v>
      </c>
    </row>
    <row r="83" spans="1:8" x14ac:dyDescent="0.25">
      <c r="A83" s="59" t="s">
        <v>168</v>
      </c>
      <c r="B83" s="61">
        <v>7</v>
      </c>
      <c r="C83" s="61">
        <v>3</v>
      </c>
      <c r="D83" s="61">
        <v>36</v>
      </c>
      <c r="E83" s="62">
        <f>+ROUND(D83/16,1)</f>
        <v>2.2999999999999998</v>
      </c>
      <c r="F83" s="62">
        <f t="shared" si="12"/>
        <v>9.3000000000000007</v>
      </c>
      <c r="G83" s="63"/>
      <c r="H83" s="62">
        <f t="shared" si="13"/>
        <v>8.5</v>
      </c>
    </row>
    <row r="85" spans="1:8" x14ac:dyDescent="0.25">
      <c r="E85" s="53" t="s">
        <v>153</v>
      </c>
      <c r="F85" s="62">
        <f>+ROUND(AVERAGE(F73:F83),1)</f>
        <v>9.6</v>
      </c>
      <c r="H85" s="62">
        <f>+ROUND(AVERAGE(H73:H83),1)</f>
        <v>8.8000000000000007</v>
      </c>
    </row>
  </sheetData>
  <mergeCells count="1">
    <mergeCell ref="A1:H1"/>
  </mergeCells>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Calculation Form</vt:lpstr>
      <vt:lpstr>Sch A</vt:lpstr>
      <vt:lpstr>Sch A Worksheet</vt:lpstr>
      <vt:lpstr>Owners</vt:lpstr>
      <vt:lpstr>Wage Reduction</vt:lpstr>
      <vt:lpstr>Average FTE - Covered Period</vt:lpstr>
      <vt:lpstr>FTE Calculations - Lookbacks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 Chodan</dc:creator>
  <cp:lastModifiedBy>Erin McGaw</cp:lastModifiedBy>
  <cp:lastPrinted>2020-05-16T04:06:10Z</cp:lastPrinted>
  <dcterms:created xsi:type="dcterms:W3CDTF">2020-05-16T03:53:03Z</dcterms:created>
  <dcterms:modified xsi:type="dcterms:W3CDTF">2020-08-17T17:23:33Z</dcterms:modified>
</cp:coreProperties>
</file>