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ifton\Desktop\Pre-Construction Demo\"/>
    </mc:Choice>
  </mc:AlternateContent>
  <bookViews>
    <workbookView xWindow="0" yWindow="0" windowWidth="24000" windowHeight="9885"/>
  </bookViews>
  <sheets>
    <sheet name="Dashboard" sheetId="2" r:id="rId1"/>
    <sheet name="Costs" sheetId="4" r:id="rId2"/>
    <sheet name="csv" sheetId="3" r:id="rId3"/>
  </sheets>
  <definedNames>
    <definedName name="tfexport" localSheetId="2">csv!$A$1:$AM$26</definedName>
  </definedNames>
  <calcPr calcId="152511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5" i="2"/>
  <c r="D27" i="2"/>
  <c r="E27" i="2"/>
  <c r="F27" i="2"/>
  <c r="G27" i="2"/>
  <c r="H27" i="2"/>
  <c r="J27" i="2"/>
  <c r="K27" i="2"/>
  <c r="L27" i="2"/>
  <c r="C29" i="2"/>
  <c r="F29" i="2" s="1"/>
  <c r="H29" i="2" s="1"/>
  <c r="C24" i="2"/>
  <c r="F24" i="2" s="1"/>
  <c r="C23" i="2"/>
  <c r="F23" i="2" s="1"/>
  <c r="E16" i="2"/>
  <c r="E15" i="2"/>
  <c r="E14" i="2"/>
  <c r="E13" i="2"/>
  <c r="E12" i="2"/>
  <c r="E11" i="2"/>
  <c r="E10" i="2"/>
  <c r="E9" i="2"/>
  <c r="E8" i="2"/>
  <c r="E7" i="2"/>
  <c r="E6" i="2"/>
  <c r="E5" i="2"/>
  <c r="D16" i="2"/>
  <c r="D15" i="2"/>
  <c r="D14" i="2"/>
  <c r="D13" i="2"/>
  <c r="D12" i="2"/>
  <c r="D11" i="2"/>
  <c r="D10" i="2"/>
  <c r="D9" i="2"/>
  <c r="D8" i="2"/>
  <c r="D7" i="2"/>
  <c r="D6" i="2"/>
  <c r="D5" i="2"/>
  <c r="F28" i="2"/>
  <c r="H28" i="2" s="1"/>
  <c r="C22" i="2"/>
  <c r="F22" i="2" s="1"/>
  <c r="C21" i="2"/>
  <c r="F21" i="2" s="1"/>
  <c r="C20" i="2"/>
  <c r="F20" i="2" s="1"/>
  <c r="C19" i="2"/>
  <c r="F19" i="2" s="1"/>
  <c r="C18" i="2"/>
  <c r="F18" i="2" s="1"/>
  <c r="C17" i="2"/>
  <c r="F17" i="2" s="1"/>
  <c r="G23" i="2" l="1"/>
  <c r="H23" i="2" s="1"/>
  <c r="L23" i="2" s="1"/>
  <c r="G20" i="2"/>
  <c r="H20" i="2" s="1"/>
  <c r="L20" i="2" s="1"/>
  <c r="G19" i="2"/>
  <c r="H19" i="2" s="1"/>
  <c r="L19" i="2" s="1"/>
  <c r="G18" i="2"/>
  <c r="H18" i="2" s="1"/>
  <c r="L18" i="2" s="1"/>
  <c r="G22" i="2"/>
  <c r="H22" i="2" s="1"/>
  <c r="L22" i="2" s="1"/>
  <c r="G17" i="2"/>
  <c r="H17" i="2" s="1"/>
  <c r="L17" i="2" s="1"/>
  <c r="G21" i="2"/>
  <c r="H21" i="2" s="1"/>
  <c r="L21" i="2" s="1"/>
  <c r="G24" i="2"/>
  <c r="H24" i="2" s="1"/>
  <c r="L24" i="2" s="1"/>
  <c r="L32" i="2"/>
  <c r="L29" i="2"/>
  <c r="L28" i="2"/>
  <c r="F12" i="2"/>
  <c r="H12" i="2" s="1"/>
  <c r="L12" i="2" s="1"/>
  <c r="F16" i="2"/>
  <c r="H16" i="2" s="1"/>
  <c r="H30" i="2"/>
  <c r="L30" i="2" s="1"/>
  <c r="F8" i="2"/>
  <c r="H8" i="2" s="1"/>
  <c r="F5" i="2"/>
  <c r="F13" i="2"/>
  <c r="H13" i="2" s="1"/>
  <c r="F9" i="2"/>
  <c r="H9" i="2" s="1"/>
  <c r="F14" i="2"/>
  <c r="H14" i="2" s="1"/>
  <c r="F10" i="2"/>
  <c r="H10" i="2" s="1"/>
  <c r="F7" i="2"/>
  <c r="H7" i="2" s="1"/>
  <c r="F15" i="2"/>
  <c r="H15" i="2" s="1"/>
  <c r="F11" i="2"/>
  <c r="H11" i="2" s="1"/>
  <c r="F6" i="2"/>
  <c r="L9" i="2" l="1"/>
  <c r="L13" i="2"/>
  <c r="L8" i="2"/>
  <c r="L16" i="2"/>
  <c r="H5" i="2"/>
  <c r="K29" i="2"/>
  <c r="J32" i="2"/>
  <c r="J29" i="2"/>
  <c r="K28" i="2"/>
  <c r="J28" i="2"/>
  <c r="K32" i="2"/>
  <c r="K23" i="2"/>
  <c r="J12" i="2"/>
  <c r="K30" i="2"/>
  <c r="K13" i="2"/>
  <c r="J8" i="2"/>
  <c r="J23" i="2"/>
  <c r="K20" i="2"/>
  <c r="J24" i="2"/>
  <c r="J16" i="2"/>
  <c r="J9" i="2"/>
  <c r="J20" i="2"/>
  <c r="J30" i="2"/>
  <c r="K12" i="2"/>
  <c r="K9" i="2"/>
  <c r="J18" i="2"/>
  <c r="J19" i="2"/>
  <c r="K18" i="2"/>
  <c r="L10" i="2"/>
  <c r="K10" i="2"/>
  <c r="J10" i="2"/>
  <c r="H6" i="2"/>
  <c r="K16" i="2"/>
  <c r="K8" i="2"/>
  <c r="K24" i="2"/>
  <c r="J11" i="2"/>
  <c r="K11" i="2"/>
  <c r="L11" i="2"/>
  <c r="K14" i="2"/>
  <c r="L14" i="2"/>
  <c r="J14" i="2"/>
  <c r="J21" i="2"/>
  <c r="K17" i="2"/>
  <c r="L15" i="2"/>
  <c r="K15" i="2"/>
  <c r="J15" i="2"/>
  <c r="J22" i="2"/>
  <c r="J13" i="2"/>
  <c r="L7" i="2"/>
  <c r="K7" i="2"/>
  <c r="J7" i="2"/>
  <c r="K19" i="2"/>
  <c r="K21" i="2"/>
  <c r="J17" i="2"/>
  <c r="K22" i="2"/>
  <c r="L5" i="2" l="1"/>
  <c r="K5" i="2"/>
  <c r="J5" i="2"/>
  <c r="K6" i="2"/>
  <c r="J6" i="2"/>
  <c r="L6" i="2"/>
  <c r="H25" i="2"/>
  <c r="H33" i="2" l="1"/>
  <c r="H34" i="2" s="1"/>
  <c r="J25" i="2"/>
  <c r="L25" i="2"/>
  <c r="K25" i="2"/>
  <c r="J33" i="2" l="1"/>
  <c r="L33" i="2"/>
  <c r="K33" i="2"/>
  <c r="H36" i="2"/>
  <c r="J34" i="2"/>
  <c r="K34" i="2"/>
  <c r="L34" i="2"/>
  <c r="H37" i="2" l="1"/>
  <c r="H39" i="2" s="1"/>
  <c r="L36" i="2"/>
  <c r="K36" i="2"/>
  <c r="J36" i="2"/>
  <c r="M39" i="2" l="1"/>
  <c r="J39" i="2"/>
  <c r="K39" i="2"/>
  <c r="L39" i="2"/>
  <c r="M37" i="2"/>
  <c r="M32" i="2"/>
  <c r="M21" i="2"/>
  <c r="M19" i="2"/>
  <c r="M28" i="2"/>
  <c r="M18" i="2"/>
  <c r="M20" i="2"/>
  <c r="M17" i="2"/>
  <c r="M23" i="2"/>
  <c r="M22" i="2"/>
  <c r="M24" i="2"/>
  <c r="M29" i="2"/>
  <c r="M14" i="2"/>
  <c r="M7" i="2"/>
  <c r="M12" i="2"/>
  <c r="M8" i="2"/>
  <c r="M30" i="2"/>
  <c r="M13" i="2"/>
  <c r="M16" i="2"/>
  <c r="M9" i="2"/>
  <c r="M11" i="2"/>
  <c r="M10" i="2"/>
  <c r="M15" i="2"/>
  <c r="M6" i="2"/>
  <c r="M5" i="2"/>
  <c r="M25" i="2"/>
  <c r="M34" i="2"/>
  <c r="M33" i="2"/>
  <c r="M36" i="2"/>
  <c r="L37" i="2"/>
  <c r="K37" i="2"/>
  <c r="J37" i="2"/>
</calcChain>
</file>

<file path=xl/connections.xml><?xml version="1.0" encoding="utf-8"?>
<connections xmlns="http://schemas.openxmlformats.org/spreadsheetml/2006/main">
  <connection id="1" name="tfexport" type="6" refreshedVersion="5" background="1" saveData="1">
    <textPr prompt="0" sourceFile="C:\Users\Clifton\Desktop\Pre-Construction Demo\TF Sample CSV Export.csv" tab="0" comma="1">
      <textFields count="3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<sst xmlns="http://schemas.openxmlformats.org/spreadsheetml/2006/main" count="132" uniqueCount="73">
  <si>
    <t>Height</t>
  </si>
  <si>
    <t>Net Rentable</t>
  </si>
  <si>
    <t>Unconditioned</t>
  </si>
  <si>
    <t>Conditioned</t>
  </si>
  <si>
    <t>Gross Conditioned</t>
  </si>
  <si>
    <t>Gross</t>
  </si>
  <si>
    <t>FaÃ§ade</t>
  </si>
  <si>
    <t>Plate Size</t>
  </si>
  <si>
    <t>Units</t>
  </si>
  <si>
    <t>Parking</t>
  </si>
  <si>
    <t>Balcony</t>
  </si>
  <si>
    <t>NRSF</t>
  </si>
  <si>
    <t>Common</t>
  </si>
  <si>
    <t>Stair</t>
  </si>
  <si>
    <t>Elevator</t>
  </si>
  <si>
    <t>Amenity</t>
  </si>
  <si>
    <t>BOH</t>
  </si>
  <si>
    <t>Efficiency</t>
  </si>
  <si>
    <t>Internal</t>
  </si>
  <si>
    <t>External</t>
  </si>
  <si>
    <t>Garage</t>
  </si>
  <si>
    <t>Total</t>
  </si>
  <si>
    <t>Studios</t>
  </si>
  <si>
    <t>1 Bed</t>
  </si>
  <si>
    <t>2 Beds</t>
  </si>
  <si>
    <t>3 Beds</t>
  </si>
  <si>
    <t>Spaces</t>
  </si>
  <si>
    <t>Ratio</t>
  </si>
  <si>
    <t>Unit Type</t>
  </si>
  <si>
    <t>S1</t>
  </si>
  <si>
    <t>S2</t>
  </si>
  <si>
    <t>S3</t>
  </si>
  <si>
    <t>A1</t>
  </si>
  <si>
    <t>A2</t>
  </si>
  <si>
    <t>A3</t>
  </si>
  <si>
    <t>B1</t>
  </si>
  <si>
    <t>B2</t>
  </si>
  <si>
    <t>B3</t>
  </si>
  <si>
    <t>C1</t>
  </si>
  <si>
    <t>C2</t>
  </si>
  <si>
    <t>C3</t>
  </si>
  <si>
    <t>Size</t>
  </si>
  <si>
    <t>Sum</t>
  </si>
  <si>
    <t>Type Sum</t>
  </si>
  <si>
    <t>%</t>
  </si>
  <si>
    <t>NRSF Sum</t>
  </si>
  <si>
    <t>Type Avg</t>
  </si>
  <si>
    <t>Apartment Phase</t>
  </si>
  <si>
    <t>CNDT</t>
  </si>
  <si>
    <t>UNCN</t>
  </si>
  <si>
    <t>Garage Phase</t>
  </si>
  <si>
    <t>Area</t>
  </si>
  <si>
    <t>QTY</t>
  </si>
  <si>
    <t>AVG</t>
  </si>
  <si>
    <t>Cost</t>
  </si>
  <si>
    <t>FACA</t>
  </si>
  <si>
    <t>Cost/SF</t>
  </si>
  <si>
    <t>$/NRSF</t>
  </si>
  <si>
    <t>$/GSF</t>
  </si>
  <si>
    <t>$/UNIT</t>
  </si>
  <si>
    <t>General Conditions</t>
  </si>
  <si>
    <t>Contingency</t>
  </si>
  <si>
    <t>%/COST</t>
  </si>
  <si>
    <t>Fee</t>
  </si>
  <si>
    <t>Subtotal</t>
  </si>
  <si>
    <t>Total Hard Costs</t>
  </si>
  <si>
    <t>Wrap V</t>
  </si>
  <si>
    <t>Building Type:</t>
  </si>
  <si>
    <t>Wrap III</t>
  </si>
  <si>
    <t>Liner + P</t>
  </si>
  <si>
    <t>Wrap Podium</t>
  </si>
  <si>
    <t>Podium 5/2</t>
  </si>
  <si>
    <t>W/ Escalation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</si>
</sst>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6" fillId="0" borderId="0" xfId="0" applyFont="1"/>
    <xf numFmtId="44" fontId="19" fillId="0" borderId="0" xfId="1" applyFont="1"/>
    <xf numFmtId="0" fontId="0" fillId="0" borderId="10" xfId="0" applyBorder="1"/>
    <xf numFmtId="0" fontId="0" fillId="0" borderId="0" xfId="0" applyAlignment="1">
      <alignment horizontal="left" indent="1"/>
    </xf>
    <xf numFmtId="0" fontId="0" fillId="0" borderId="10" xfId="0" applyBorder="1" applyAlignment="1">
      <alignment horizontal="left" indent="1"/>
    </xf>
    <xf numFmtId="44" fontId="0" fillId="0" borderId="0" xfId="0" applyNumberFormat="1" applyFill="1" applyBorder="1"/>
    <xf numFmtId="0" fontId="16" fillId="0" borderId="10" xfId="0" applyFont="1" applyBorder="1"/>
    <xf numFmtId="10" fontId="19" fillId="0" borderId="10" xfId="0" applyNumberFormat="1" applyFont="1" applyBorder="1"/>
    <xf numFmtId="164" fontId="0" fillId="0" borderId="0" xfId="2" applyNumberFormat="1" applyFont="1"/>
    <xf numFmtId="164" fontId="16" fillId="0" borderId="0" xfId="2" applyNumberFormat="1" applyFont="1"/>
    <xf numFmtId="164" fontId="0" fillId="0" borderId="10" xfId="2" applyNumberFormat="1" applyFont="1" applyBorder="1"/>
    <xf numFmtId="164" fontId="16" fillId="0" borderId="10" xfId="2" applyNumberFormat="1" applyFont="1" applyBorder="1"/>
    <xf numFmtId="44" fontId="19" fillId="0" borderId="0" xfId="1" applyFont="1" applyBorder="1"/>
    <xf numFmtId="0" fontId="0" fillId="0" borderId="0" xfId="0" applyBorder="1"/>
    <xf numFmtId="0" fontId="18" fillId="0" borderId="0" xfId="1" applyNumberFormat="1" applyFont="1" applyFill="1" applyBorder="1"/>
    <xf numFmtId="0" fontId="18" fillId="0" borderId="0" xfId="0" applyNumberFormat="1" applyFont="1" applyBorder="1"/>
    <xf numFmtId="165" fontId="18" fillId="0" borderId="0" xfId="1" applyNumberFormat="1" applyFont="1"/>
    <xf numFmtId="165" fontId="0" fillId="0" borderId="0" xfId="0" applyNumberFormat="1"/>
    <xf numFmtId="165" fontId="18" fillId="0" borderId="10" xfId="1" applyNumberFormat="1" applyFont="1" applyBorder="1"/>
    <xf numFmtId="165" fontId="0" fillId="0" borderId="10" xfId="0" applyNumberFormat="1" applyBorder="1"/>
    <xf numFmtId="165" fontId="16" fillId="0" borderId="0" xfId="0" applyNumberFormat="1" applyFont="1"/>
    <xf numFmtId="165" fontId="19" fillId="0" borderId="0" xfId="1" applyNumberFormat="1" applyFont="1"/>
    <xf numFmtId="165" fontId="19" fillId="0" borderId="10" xfId="1" applyNumberFormat="1" applyFont="1" applyBorder="1"/>
    <xf numFmtId="165" fontId="19" fillId="0" borderId="0" xfId="0" applyNumberFormat="1" applyFont="1"/>
    <xf numFmtId="165" fontId="16" fillId="0" borderId="10" xfId="0" applyNumberFormat="1" applyFont="1" applyBorder="1"/>
    <xf numFmtId="0" fontId="19" fillId="0" borderId="11" xfId="0" applyFont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fexpor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workbookViewId="0">
      <selection activeCell="H2" sqref="H2"/>
    </sheetView>
  </sheetViews>
  <sheetFormatPr defaultRowHeight="15" x14ac:dyDescent="0.25"/>
  <cols>
    <col min="2" max="2" width="18.42578125" bestFit="1" customWidth="1"/>
    <col min="4" max="5" width="0" hidden="1" customWidth="1"/>
    <col min="7" max="7" width="9" bestFit="1" customWidth="1"/>
    <col min="8" max="8" width="16.5703125" customWidth="1"/>
    <col min="9" max="9" width="5.7109375" customWidth="1"/>
    <col min="10" max="11" width="9" bestFit="1" customWidth="1"/>
    <col min="12" max="12" width="12.5703125" bestFit="1" customWidth="1"/>
    <col min="15" max="15" width="13.140625" bestFit="1" customWidth="1"/>
  </cols>
  <sheetData>
    <row r="1" spans="2:13" ht="15.75" thickBot="1" x14ac:dyDescent="0.3"/>
    <row r="2" spans="2:13" ht="15.75" thickBot="1" x14ac:dyDescent="0.3">
      <c r="B2" t="s">
        <v>67</v>
      </c>
      <c r="C2" s="26" t="s">
        <v>66</v>
      </c>
    </row>
    <row r="4" spans="2:13" x14ac:dyDescent="0.25">
      <c r="B4" s="1" t="s">
        <v>47</v>
      </c>
      <c r="D4" t="s">
        <v>52</v>
      </c>
      <c r="E4" t="s">
        <v>53</v>
      </c>
      <c r="F4" t="s">
        <v>51</v>
      </c>
      <c r="G4" t="s">
        <v>56</v>
      </c>
      <c r="H4" t="s">
        <v>54</v>
      </c>
      <c r="J4" t="s">
        <v>57</v>
      </c>
      <c r="K4" t="s">
        <v>58</v>
      </c>
      <c r="L4" t="s">
        <v>59</v>
      </c>
      <c r="M4" t="s">
        <v>62</v>
      </c>
    </row>
    <row r="5" spans="2:13" x14ac:dyDescent="0.25">
      <c r="B5" s="4" t="s">
        <v>11</v>
      </c>
      <c r="C5" t="s">
        <v>29</v>
      </c>
      <c r="D5">
        <f>INDEX(csv!$A$4:$Q$204,
MATCH("Sum",csv!$A$4:$A$204,0),
MATCH(C5,csv!$A$4:$Q$4,0))</f>
        <v>15</v>
      </c>
      <c r="E5">
        <f>csv!C5</f>
        <v>540</v>
      </c>
      <c r="F5">
        <f>E5*D5</f>
        <v>8100</v>
      </c>
      <c r="G5" s="17">
        <f>INDEX(Costs!$A$1:$F$21,
MATCH(Dashboard!C5,Costs!$A$1:$A$21,0),
MATCH(Dashboard!$C$2,Costs!$A$1:$F$1,0))</f>
        <v>160.80000000000001</v>
      </c>
      <c r="H5" s="18">
        <f>G5*F5</f>
        <v>1302480</v>
      </c>
      <c r="I5" s="18"/>
      <c r="J5" s="18">
        <f t="shared" ref="J5:J25" si="0">H5/SUM($F$5:$F$16)</f>
        <v>3.9838380625250429</v>
      </c>
      <c r="K5" s="18">
        <f>H5/SUM($F$5:$F$24)</f>
        <v>1.9927876045942683</v>
      </c>
      <c r="L5" s="18">
        <f>H5/SUM($D$5:$D$16)</f>
        <v>3418.5826771653542</v>
      </c>
      <c r="M5" s="9">
        <f>H5/$H$37</f>
        <v>1.1908712826519284E-2</v>
      </c>
    </row>
    <row r="6" spans="2:13" x14ac:dyDescent="0.25">
      <c r="B6" s="4" t="s">
        <v>11</v>
      </c>
      <c r="C6" t="s">
        <v>30</v>
      </c>
      <c r="D6">
        <f>INDEX(csv!$A$4:$Q$204,
MATCH("Sum",csv!$A$4:$A$204,0),
MATCH(C6,csv!$A$4:$Q$4,0))</f>
        <v>59</v>
      </c>
      <c r="E6">
        <f>csv!D5</f>
        <v>582</v>
      </c>
      <c r="F6">
        <f t="shared" ref="F6:F16" si="1">E6*D6</f>
        <v>34338</v>
      </c>
      <c r="G6" s="17">
        <f>INDEX(Costs!$A$1:$F$21,
MATCH(Dashboard!C6,Costs!$A$1:$A$21,0),
MATCH(Dashboard!$C$2,Costs!$A$1:$F$1,0))</f>
        <v>160</v>
      </c>
      <c r="H6" s="18">
        <f t="shared" ref="H6:H24" si="2">G6*F6</f>
        <v>5494080</v>
      </c>
      <c r="I6" s="18"/>
      <c r="J6" s="18">
        <f t="shared" si="0"/>
        <v>16.804499894476372</v>
      </c>
      <c r="K6" s="18">
        <f t="shared" ref="K6:K24" si="3">H6/SUM($F$5:$F$24)</f>
        <v>8.4059137358341616</v>
      </c>
      <c r="L6" s="18">
        <f t="shared" ref="L6:L24" si="4">H6/SUM($D$5:$D$16)</f>
        <v>14420.157480314962</v>
      </c>
      <c r="M6" s="9">
        <f t="shared" ref="M6:M25" si="5">H6/$H$37</f>
        <v>5.0232956334011321E-2</v>
      </c>
    </row>
    <row r="7" spans="2:13" x14ac:dyDescent="0.25">
      <c r="B7" s="4" t="s">
        <v>11</v>
      </c>
      <c r="C7" t="s">
        <v>31</v>
      </c>
      <c r="D7">
        <f>INDEX(csv!$A$4:$Q$204,
MATCH("Sum",csv!$A$4:$A$204,0),
MATCH(C7,csv!$A$4:$Q$4,0))</f>
        <v>14</v>
      </c>
      <c r="E7">
        <f>csv!E5</f>
        <v>675</v>
      </c>
      <c r="F7">
        <f t="shared" si="1"/>
        <v>9450</v>
      </c>
      <c r="G7" s="17">
        <f>INDEX(Costs!$A$1:$F$21,
MATCH(Dashboard!C7,Costs!$A$1:$A$21,0),
MATCH(Dashboard!$C$2,Costs!$A$1:$F$1,0))</f>
        <v>159.20000000000002</v>
      </c>
      <c r="H7" s="18">
        <f t="shared" si="2"/>
        <v>1504440.0000000002</v>
      </c>
      <c r="I7" s="18"/>
      <c r="J7" s="18">
        <f t="shared" si="0"/>
        <v>4.6015641965981633</v>
      </c>
      <c r="K7" s="18">
        <f t="shared" si="3"/>
        <v>2.3017853509119539</v>
      </c>
      <c r="L7" s="18">
        <f t="shared" si="4"/>
        <v>3948.6614173228354</v>
      </c>
      <c r="M7" s="9">
        <f t="shared" si="5"/>
        <v>1.3755254533450551E-2</v>
      </c>
    </row>
    <row r="8" spans="2:13" x14ac:dyDescent="0.25">
      <c r="B8" s="4" t="s">
        <v>11</v>
      </c>
      <c r="C8" t="s">
        <v>32</v>
      </c>
      <c r="D8">
        <f>INDEX(csv!$A$4:$Q$204,
MATCH("Sum",csv!$A$4:$A$204,0),
MATCH(C8,csv!$A$4:$Q$4,0))</f>
        <v>58</v>
      </c>
      <c r="E8">
        <f>csv!F5</f>
        <v>710</v>
      </c>
      <c r="F8">
        <f t="shared" si="1"/>
        <v>41180</v>
      </c>
      <c r="G8" s="17">
        <f>INDEX(Costs!$A$1:$F$21,
MATCH(Dashboard!C8,Costs!$A$1:$A$21,0),
MATCH(Dashboard!$C$2,Costs!$A$1:$F$1,0))</f>
        <v>158.4</v>
      </c>
      <c r="H8" s="18">
        <f t="shared" si="2"/>
        <v>6522912</v>
      </c>
      <c r="I8" s="18"/>
      <c r="J8" s="18">
        <f t="shared" si="0"/>
        <v>19.951342902847916</v>
      </c>
      <c r="K8" s="18">
        <f t="shared" si="3"/>
        <v>9.9800213281272718</v>
      </c>
      <c r="L8" s="18">
        <f t="shared" si="4"/>
        <v>17120.503937007874</v>
      </c>
      <c r="M8" s="9">
        <f t="shared" si="5"/>
        <v>5.9639676463866281E-2</v>
      </c>
    </row>
    <row r="9" spans="2:13" x14ac:dyDescent="0.25">
      <c r="B9" s="4" t="s">
        <v>11</v>
      </c>
      <c r="C9" t="s">
        <v>33</v>
      </c>
      <c r="D9">
        <f>INDEX(csv!$A$4:$Q$204,
MATCH("Sum",csv!$A$4:$A$204,0),
MATCH(C9,csv!$A$4:$Q$4,0))</f>
        <v>90</v>
      </c>
      <c r="E9">
        <f>csv!G5</f>
        <v>807</v>
      </c>
      <c r="F9">
        <f t="shared" si="1"/>
        <v>72630</v>
      </c>
      <c r="G9" s="17">
        <f>INDEX(Costs!$A$1:$F$21,
MATCH(Dashboard!C9,Costs!$A$1:$A$21,0),
MATCH(Dashboard!$C$2,Costs!$A$1:$F$1,0))</f>
        <v>157.60000000000002</v>
      </c>
      <c r="H9" s="18">
        <f t="shared" si="2"/>
        <v>11446488.000000002</v>
      </c>
      <c r="I9" s="18"/>
      <c r="J9" s="18">
        <f t="shared" si="0"/>
        <v>35.010867404210551</v>
      </c>
      <c r="K9" s="18">
        <f t="shared" si="3"/>
        <v>17.513066920441805</v>
      </c>
      <c r="L9" s="18">
        <f t="shared" si="4"/>
        <v>30043.275590551188</v>
      </c>
      <c r="M9" s="9">
        <f t="shared" si="5"/>
        <v>0.10465645419829793</v>
      </c>
    </row>
    <row r="10" spans="2:13" x14ac:dyDescent="0.25">
      <c r="B10" s="4" t="s">
        <v>11</v>
      </c>
      <c r="C10" t="s">
        <v>34</v>
      </c>
      <c r="D10">
        <f>INDEX(csv!$A$4:$Q$204,
MATCH("Sum",csv!$A$4:$A$204,0),
MATCH(C10,csv!$A$4:$Q$4,0))</f>
        <v>29</v>
      </c>
      <c r="E10">
        <f>csv!H5</f>
        <v>895</v>
      </c>
      <c r="F10">
        <f t="shared" si="1"/>
        <v>25955</v>
      </c>
      <c r="G10" s="17">
        <f>INDEX(Costs!$A$1:$F$21,
MATCH(Dashboard!C10,Costs!$A$1:$A$21,0),
MATCH(Dashboard!$C$2,Costs!$A$1:$F$1,0))</f>
        <v>156.80000000000001</v>
      </c>
      <c r="H10" s="18">
        <f t="shared" si="2"/>
        <v>4069744.0000000005</v>
      </c>
      <c r="I10" s="18"/>
      <c r="J10" s="18">
        <f t="shared" si="0"/>
        <v>12.447946265534149</v>
      </c>
      <c r="K10" s="18">
        <f t="shared" si="3"/>
        <v>6.2266870869970337</v>
      </c>
      <c r="L10" s="18">
        <f t="shared" si="4"/>
        <v>10681.742782152232</v>
      </c>
      <c r="M10" s="9">
        <f t="shared" si="5"/>
        <v>3.7210101171188732E-2</v>
      </c>
    </row>
    <row r="11" spans="2:13" x14ac:dyDescent="0.25">
      <c r="B11" s="4" t="s">
        <v>11</v>
      </c>
      <c r="C11" t="s">
        <v>35</v>
      </c>
      <c r="D11">
        <f>INDEX(csv!$A$4:$Q$204,
MATCH("Sum",csv!$A$4:$A$204,0),
MATCH(C11,csv!$A$4:$Q$4,0))</f>
        <v>44</v>
      </c>
      <c r="E11">
        <f>csv!I5</f>
        <v>1035</v>
      </c>
      <c r="F11">
        <f t="shared" si="1"/>
        <v>45540</v>
      </c>
      <c r="G11" s="17">
        <f>INDEX(Costs!$A$1:$F$21,
MATCH(Dashboard!C11,Costs!$A$1:$A$21,0),
MATCH(Dashboard!$C$2,Costs!$A$1:$F$1,0))</f>
        <v>168</v>
      </c>
      <c r="H11" s="18">
        <f t="shared" si="2"/>
        <v>7650720</v>
      </c>
      <c r="I11" s="18"/>
      <c r="J11" s="18">
        <f t="shared" si="0"/>
        <v>23.400919431946438</v>
      </c>
      <c r="K11" s="18">
        <f t="shared" si="3"/>
        <v>11.705561684034658</v>
      </c>
      <c r="L11" s="18">
        <f t="shared" si="4"/>
        <v>20080.629921259842</v>
      </c>
      <c r="M11" s="9">
        <f t="shared" si="5"/>
        <v>6.9951344662572634E-2</v>
      </c>
    </row>
    <row r="12" spans="2:13" x14ac:dyDescent="0.25">
      <c r="B12" s="4" t="s">
        <v>11</v>
      </c>
      <c r="C12" t="s">
        <v>36</v>
      </c>
      <c r="D12">
        <f>INDEX(csv!$A$4:$Q$204,
MATCH("Sum",csv!$A$4:$A$204,0),
MATCH(C12,csv!$A$4:$Q$4,0))</f>
        <v>44</v>
      </c>
      <c r="E12">
        <f>csv!J5</f>
        <v>1222</v>
      </c>
      <c r="F12">
        <f t="shared" si="1"/>
        <v>53768</v>
      </c>
      <c r="G12" s="17">
        <f>INDEX(Costs!$A$1:$F$21,
MATCH(Dashboard!C12,Costs!$A$1:$A$21,0),
MATCH(Dashboard!$C$2,Costs!$A$1:$F$1,0))</f>
        <v>167.20000000000002</v>
      </c>
      <c r="H12" s="18">
        <f t="shared" si="2"/>
        <v>8990009.6000000015</v>
      </c>
      <c r="I12" s="18"/>
      <c r="J12" s="18">
        <f t="shared" si="0"/>
        <v>27.497345392593775</v>
      </c>
      <c r="K12" s="18">
        <f t="shared" si="3"/>
        <v>13.754667784582857</v>
      </c>
      <c r="L12" s="18">
        <f t="shared" si="4"/>
        <v>23595.825721784782</v>
      </c>
      <c r="M12" s="9">
        <f t="shared" si="5"/>
        <v>8.2196611567203731E-2</v>
      </c>
    </row>
    <row r="13" spans="2:13" x14ac:dyDescent="0.25">
      <c r="B13" s="4" t="s">
        <v>11</v>
      </c>
      <c r="C13" t="s">
        <v>37</v>
      </c>
      <c r="D13">
        <f>INDEX(csv!$A$4:$Q$204,
MATCH("Sum",csv!$A$4:$A$204,0),
MATCH(C13,csv!$A$4:$Q$4,0))</f>
        <v>28</v>
      </c>
      <c r="E13">
        <f>csv!K5</f>
        <v>1285</v>
      </c>
      <c r="F13">
        <f t="shared" si="1"/>
        <v>35980</v>
      </c>
      <c r="G13" s="17">
        <f>INDEX(Costs!$A$1:$F$21,
MATCH(Dashboard!C13,Costs!$A$1:$A$21,0),
MATCH(Dashboard!$C$2,Costs!$A$1:$F$1,0))</f>
        <v>166.4</v>
      </c>
      <c r="H13" s="18">
        <f t="shared" si="2"/>
        <v>5987072</v>
      </c>
      <c r="I13" s="18"/>
      <c r="J13" s="18">
        <f t="shared" si="0"/>
        <v>18.3123927558795</v>
      </c>
      <c r="K13" s="18">
        <f t="shared" si="3"/>
        <v>9.1601889237557703</v>
      </c>
      <c r="L13" s="18">
        <f t="shared" si="4"/>
        <v>15714.099737532808</v>
      </c>
      <c r="M13" s="9">
        <f t="shared" si="5"/>
        <v>5.4740434493961106E-2</v>
      </c>
    </row>
    <row r="14" spans="2:13" x14ac:dyDescent="0.25">
      <c r="B14" s="4" t="s">
        <v>11</v>
      </c>
      <c r="C14" t="s">
        <v>38</v>
      </c>
      <c r="D14">
        <f>INDEX(csv!$A$4:$Q$204,
MATCH("Sum",csv!$A$4:$A$204,0),
MATCH(C14,csv!$A$4:$Q$4,0))</f>
        <v>0</v>
      </c>
      <c r="E14">
        <f>csv!L5</f>
        <v>0</v>
      </c>
      <c r="F14">
        <f t="shared" si="1"/>
        <v>0</v>
      </c>
      <c r="G14" s="17">
        <f>INDEX(Costs!$A$1:$F$21,
MATCH(Dashboard!C14,Costs!$A$1:$A$21,0),
MATCH(Dashboard!$C$2,Costs!$A$1:$F$1,0))</f>
        <v>176</v>
      </c>
      <c r="H14" s="18">
        <f t="shared" si="2"/>
        <v>0</v>
      </c>
      <c r="I14" s="18"/>
      <c r="J14" s="18">
        <f t="shared" si="0"/>
        <v>0</v>
      </c>
      <c r="K14" s="18">
        <f t="shared" si="3"/>
        <v>0</v>
      </c>
      <c r="L14" s="18">
        <f t="shared" si="4"/>
        <v>0</v>
      </c>
      <c r="M14" s="9">
        <f t="shared" si="5"/>
        <v>0</v>
      </c>
    </row>
    <row r="15" spans="2:13" x14ac:dyDescent="0.25">
      <c r="B15" s="4" t="s">
        <v>11</v>
      </c>
      <c r="C15" t="s">
        <v>39</v>
      </c>
      <c r="D15">
        <f>INDEX(csv!$A$4:$Q$204,
MATCH("Sum",csv!$A$4:$A$204,0),
MATCH(C15,csv!$A$4:$Q$4,0))</f>
        <v>0</v>
      </c>
      <c r="E15">
        <f>csv!M5</f>
        <v>0</v>
      </c>
      <c r="F15">
        <f t="shared" si="1"/>
        <v>0</v>
      </c>
      <c r="G15" s="17">
        <f>INDEX(Costs!$A$1:$F$21,
MATCH(Dashboard!C15,Costs!$A$1:$A$21,0),
MATCH(Dashboard!$C$2,Costs!$A$1:$F$1,0))</f>
        <v>168</v>
      </c>
      <c r="H15" s="18">
        <f t="shared" si="2"/>
        <v>0</v>
      </c>
      <c r="I15" s="18"/>
      <c r="J15" s="18">
        <f t="shared" si="0"/>
        <v>0</v>
      </c>
      <c r="K15" s="18">
        <f t="shared" si="3"/>
        <v>0</v>
      </c>
      <c r="L15" s="18">
        <f t="shared" si="4"/>
        <v>0</v>
      </c>
      <c r="M15" s="9">
        <f t="shared" si="5"/>
        <v>0</v>
      </c>
    </row>
    <row r="16" spans="2:13" x14ac:dyDescent="0.25">
      <c r="B16" s="4" t="s">
        <v>11</v>
      </c>
      <c r="C16" t="s">
        <v>40</v>
      </c>
      <c r="D16">
        <f>INDEX(csv!$A$4:$Q$204,
MATCH("Sum",csv!$A$4:$A$204,0),
MATCH(C16,csv!$A$4:$Q$4,0))</f>
        <v>0</v>
      </c>
      <c r="E16">
        <f>csv!N5</f>
        <v>0</v>
      </c>
      <c r="F16">
        <f t="shared" si="1"/>
        <v>0</v>
      </c>
      <c r="G16" s="17">
        <f>INDEX(Costs!$A$1:$F$21,
MATCH(Dashboard!C16,Costs!$A$1:$A$21,0),
MATCH(Dashboard!$C$2,Costs!$A$1:$F$1,0))</f>
        <v>160</v>
      </c>
      <c r="H16" s="18">
        <f t="shared" si="2"/>
        <v>0</v>
      </c>
      <c r="I16" s="18"/>
      <c r="J16" s="18">
        <f t="shared" si="0"/>
        <v>0</v>
      </c>
      <c r="K16" s="18">
        <f t="shared" si="3"/>
        <v>0</v>
      </c>
      <c r="L16" s="18">
        <f t="shared" si="4"/>
        <v>0</v>
      </c>
      <c r="M16" s="9">
        <f t="shared" si="5"/>
        <v>0</v>
      </c>
    </row>
    <row r="17" spans="2:13" x14ac:dyDescent="0.25">
      <c r="B17" s="4" t="s">
        <v>48</v>
      </c>
      <c r="C17" t="str">
        <f>csv!V2</f>
        <v>Common</v>
      </c>
      <c r="F17">
        <f>INDEX(csv!$A$2:$BC$200,
MATCH("Sum",csv!$A$2:$A$204,0),
MATCH(C17,csv!$A$2:$BC$2,0))</f>
        <v>61778</v>
      </c>
      <c r="G17" s="17">
        <f>INDEX(Costs!$A$1:$F$21,
MATCH(Dashboard!C17,Costs!$A$1:$A$21,0),
MATCH(Dashboard!$C$2,Costs!$A$1:$F$1,0))</f>
        <v>120</v>
      </c>
      <c r="H17" s="18">
        <f t="shared" si="2"/>
        <v>7413360</v>
      </c>
      <c r="I17" s="18"/>
      <c r="J17" s="18">
        <f t="shared" si="0"/>
        <v>22.674916881027464</v>
      </c>
      <c r="K17" s="18">
        <f t="shared" si="3"/>
        <v>11.342402122408762</v>
      </c>
      <c r="L17" s="18">
        <f t="shared" si="4"/>
        <v>19457.63779527559</v>
      </c>
      <c r="M17" s="9">
        <f t="shared" si="5"/>
        <v>6.7781136999880989E-2</v>
      </c>
    </row>
    <row r="18" spans="2:13" x14ac:dyDescent="0.25">
      <c r="B18" s="4" t="s">
        <v>48</v>
      </c>
      <c r="C18" t="str">
        <f>csv!W2</f>
        <v>Stair</v>
      </c>
      <c r="F18">
        <f>INDEX(csv!$A$2:$BC$200,
MATCH("Sum",csv!$A$2:$A$204,0),
MATCH(C18,csv!$A$2:$BC$2,0))</f>
        <v>19800</v>
      </c>
      <c r="G18" s="17">
        <f>INDEX(Costs!$A$1:$F$21,
MATCH(Dashboard!C18,Costs!$A$1:$A$21,0),
MATCH(Dashboard!$C$2,Costs!$A$1:$F$1,0))</f>
        <v>400</v>
      </c>
      <c r="H18" s="18">
        <f t="shared" si="2"/>
        <v>7920000</v>
      </c>
      <c r="I18" s="18"/>
      <c r="J18" s="18">
        <f t="shared" si="0"/>
        <v>24.224554277377266</v>
      </c>
      <c r="K18" s="18">
        <f t="shared" si="3"/>
        <v>12.117558679124905</v>
      </c>
      <c r="L18" s="18">
        <f t="shared" si="4"/>
        <v>20787.401574803149</v>
      </c>
      <c r="M18" s="9">
        <f t="shared" si="5"/>
        <v>7.2413400271814324E-2</v>
      </c>
    </row>
    <row r="19" spans="2:13" x14ac:dyDescent="0.25">
      <c r="B19" s="4" t="s">
        <v>48</v>
      </c>
      <c r="C19" t="str">
        <f>csv!X2</f>
        <v>Elevator</v>
      </c>
      <c r="F19">
        <f>INDEX(csv!$A$2:$BC$200,
MATCH("Sum",csv!$A$2:$A$204,0),
MATCH(C19,csv!$A$2:$BC$2,0))</f>
        <v>0</v>
      </c>
      <c r="G19" s="17">
        <f>INDEX(Costs!$A$1:$F$21,
MATCH(Dashboard!C19,Costs!$A$1:$A$21,0),
MATCH(Dashboard!$C$2,Costs!$A$1:$F$1,0))</f>
        <v>720</v>
      </c>
      <c r="H19" s="18">
        <f t="shared" si="2"/>
        <v>0</v>
      </c>
      <c r="I19" s="18"/>
      <c r="J19" s="18">
        <f t="shared" si="0"/>
        <v>0</v>
      </c>
      <c r="K19" s="18">
        <f t="shared" si="3"/>
        <v>0</v>
      </c>
      <c r="L19" s="18">
        <f t="shared" si="4"/>
        <v>0</v>
      </c>
      <c r="M19" s="9">
        <f t="shared" si="5"/>
        <v>0</v>
      </c>
    </row>
    <row r="20" spans="2:13" x14ac:dyDescent="0.25">
      <c r="B20" s="4" t="s">
        <v>48</v>
      </c>
      <c r="C20" t="str">
        <f>csv!Y2</f>
        <v>Amenity</v>
      </c>
      <c r="F20">
        <f>INDEX(csv!$A$2:$BC$200,
MATCH("Sum",csv!$A$2:$A$204,0),
MATCH(C20,csv!$A$2:$BC$2,0))</f>
        <v>9802</v>
      </c>
      <c r="G20" s="17">
        <f>INDEX(Costs!$A$1:$F$21,
MATCH(Dashboard!C20,Costs!$A$1:$A$21,0),
MATCH(Dashboard!$C$2,Costs!$A$1:$F$1,0))</f>
        <v>320</v>
      </c>
      <c r="H20" s="18">
        <f t="shared" si="2"/>
        <v>3136640</v>
      </c>
      <c r="I20" s="18"/>
      <c r="J20" s="18">
        <f t="shared" si="0"/>
        <v>9.5939022637111897</v>
      </c>
      <c r="K20" s="18">
        <f t="shared" si="3"/>
        <v>4.7990428352639318</v>
      </c>
      <c r="L20" s="18">
        <f t="shared" si="4"/>
        <v>8232.6509186351705</v>
      </c>
      <c r="M20" s="9">
        <f t="shared" si="5"/>
        <v>2.867863230158885E-2</v>
      </c>
    </row>
    <row r="21" spans="2:13" x14ac:dyDescent="0.25">
      <c r="B21" s="4" t="s">
        <v>48</v>
      </c>
      <c r="C21" t="str">
        <f>csv!Z2</f>
        <v>BOH</v>
      </c>
      <c r="F21">
        <f>INDEX(csv!$A$2:$BC$200,
MATCH("Sum",csv!$A$2:$A$204,0),
MATCH(C21,csv!$A$2:$BC$2,0))</f>
        <v>0</v>
      </c>
      <c r="G21" s="17">
        <f>INDEX(Costs!$A$1:$F$21,
MATCH(Dashboard!C21,Costs!$A$1:$A$21,0),
MATCH(Dashboard!$C$2,Costs!$A$1:$F$1,0))</f>
        <v>40</v>
      </c>
      <c r="H21" s="18">
        <f t="shared" si="2"/>
        <v>0</v>
      </c>
      <c r="I21" s="18"/>
      <c r="J21" s="18">
        <f t="shared" si="0"/>
        <v>0</v>
      </c>
      <c r="K21" s="18">
        <f t="shared" si="3"/>
        <v>0</v>
      </c>
      <c r="L21" s="18">
        <f t="shared" si="4"/>
        <v>0</v>
      </c>
      <c r="M21" s="9">
        <f t="shared" si="5"/>
        <v>0</v>
      </c>
    </row>
    <row r="22" spans="2:13" x14ac:dyDescent="0.25">
      <c r="B22" s="4" t="s">
        <v>49</v>
      </c>
      <c r="C22" t="str">
        <f>csv!S2</f>
        <v>Balcony</v>
      </c>
      <c r="F22">
        <f>INDEX(csv!$A$2:$BC$200,
MATCH("Sum",csv!$A$2:$A$204,0),
MATCH(C22,csv!$A$2:$BC$2,0))</f>
        <v>17719</v>
      </c>
      <c r="G22" s="17">
        <f>INDEX(Costs!$A$1:$F$21,
MATCH(Dashboard!C22,Costs!$A$1:$A$21,0),
MATCH(Dashboard!$C$2,Costs!$A$1:$F$1,0))</f>
        <v>40</v>
      </c>
      <c r="H22" s="18">
        <f t="shared" si="2"/>
        <v>708760</v>
      </c>
      <c r="I22" s="18"/>
      <c r="J22" s="18">
        <f t="shared" si="0"/>
        <v>2.167852915357817</v>
      </c>
      <c r="K22" s="18">
        <f t="shared" si="3"/>
        <v>1.0843991021990615</v>
      </c>
      <c r="L22" s="18">
        <f t="shared" si="4"/>
        <v>1860.262467191601</v>
      </c>
      <c r="M22" s="9">
        <f t="shared" si="5"/>
        <v>6.4802678758397883E-3</v>
      </c>
    </row>
    <row r="23" spans="2:13" x14ac:dyDescent="0.25">
      <c r="B23" s="4" t="s">
        <v>55</v>
      </c>
      <c r="C23" t="str">
        <f>csv!AH2</f>
        <v>Internal</v>
      </c>
      <c r="F23">
        <f>INDEX(csv!$A$2:$BC$200,
MATCH("Sum",csv!$A$2:$A$204,0),
MATCH(C23,csv!$A$2:$BC$2,0))</f>
        <v>0</v>
      </c>
      <c r="G23" s="17">
        <f>INDEX(Costs!$A$1:$F$21,
MATCH(Dashboard!C23,Costs!$A$1:$A$21,0),
MATCH(Dashboard!$C$2,Costs!$A$1:$F$1,0))</f>
        <v>80</v>
      </c>
      <c r="H23" s="18">
        <f t="shared" si="2"/>
        <v>0</v>
      </c>
      <c r="I23" s="18"/>
      <c r="J23" s="18">
        <f t="shared" si="0"/>
        <v>0</v>
      </c>
      <c r="K23" s="18">
        <f t="shared" si="3"/>
        <v>0</v>
      </c>
      <c r="L23" s="18">
        <f t="shared" si="4"/>
        <v>0</v>
      </c>
      <c r="M23" s="9">
        <f t="shared" si="5"/>
        <v>0</v>
      </c>
    </row>
    <row r="24" spans="2:13" x14ac:dyDescent="0.25">
      <c r="B24" s="5" t="s">
        <v>55</v>
      </c>
      <c r="C24" s="3" t="str">
        <f>csv!AI2</f>
        <v>External</v>
      </c>
      <c r="D24" s="3"/>
      <c r="E24" s="3"/>
      <c r="F24" s="3">
        <f>INDEX(csv!$A$2:$BC$200,
MATCH("Sum",csv!$A$2:$A$204,0),
MATCH(C24,csv!$A$2:$BC$2,0))*csv!B7</f>
        <v>217557</v>
      </c>
      <c r="G24" s="19">
        <f>INDEX(Costs!$A$1:$F$21,
MATCH(Dashboard!C24,Costs!$A$1:$A$21,0),
MATCH(Dashboard!$C$2,Costs!$A$1:$F$1,0))</f>
        <v>40</v>
      </c>
      <c r="H24" s="20">
        <f t="shared" si="2"/>
        <v>8702280</v>
      </c>
      <c r="I24" s="20"/>
      <c r="J24" s="20">
        <f t="shared" si="0"/>
        <v>26.617279570320026</v>
      </c>
      <c r="K24" s="20">
        <f t="shared" si="3"/>
        <v>13.314442997749378</v>
      </c>
      <c r="L24" s="20">
        <f t="shared" si="4"/>
        <v>22840.629921259842</v>
      </c>
      <c r="M24" s="11">
        <f t="shared" si="5"/>
        <v>7.9565869307753084E-2</v>
      </c>
    </row>
    <row r="25" spans="2:13" x14ac:dyDescent="0.25">
      <c r="B25" s="1" t="s">
        <v>42</v>
      </c>
      <c r="G25" s="18"/>
      <c r="H25" s="21">
        <f>SUM(H5:H24)</f>
        <v>80848985.599999994</v>
      </c>
      <c r="I25" s="18"/>
      <c r="J25" s="21">
        <f t="shared" si="0"/>
        <v>247.28922221440564</v>
      </c>
      <c r="K25" s="21">
        <f t="shared" ref="K25" si="6">H25/SUM($F$5:$F$24)</f>
        <v>123.69852615602579</v>
      </c>
      <c r="L25" s="21">
        <f t="shared" ref="L25" si="7">H25/SUM($D$5:$D$16)</f>
        <v>212202.06194225719</v>
      </c>
      <c r="M25" s="10">
        <f t="shared" si="5"/>
        <v>0.73921085300794853</v>
      </c>
    </row>
    <row r="27" spans="2:13" x14ac:dyDescent="0.25">
      <c r="B27" s="1" t="s">
        <v>50</v>
      </c>
      <c r="C27" s="6"/>
      <c r="D27" s="6" t="str">
        <f>D4</f>
        <v>QTY</v>
      </c>
      <c r="E27" s="6" t="str">
        <f>E4</f>
        <v>AVG</v>
      </c>
      <c r="F27" s="6" t="str">
        <f>F4</f>
        <v>Area</v>
      </c>
      <c r="G27" s="6" t="str">
        <f>G4</f>
        <v>Cost/SF</v>
      </c>
      <c r="H27" s="6" t="str">
        <f>H4</f>
        <v>Cost</v>
      </c>
      <c r="J27" s="6" t="str">
        <f>J4</f>
        <v>$/NRSF</v>
      </c>
      <c r="K27" s="6" t="str">
        <f>K4</f>
        <v>$/GSF</v>
      </c>
      <c r="L27" s="6" t="str">
        <f>L4</f>
        <v>$/UNIT</v>
      </c>
    </row>
    <row r="28" spans="2:13" x14ac:dyDescent="0.25">
      <c r="B28" s="4" t="s">
        <v>49</v>
      </c>
      <c r="C28" t="s">
        <v>20</v>
      </c>
      <c r="F28">
        <f>MAX(csv!R:R)</f>
        <v>194900</v>
      </c>
      <c r="G28" s="22">
        <v>100</v>
      </c>
      <c r="H28" s="18">
        <f>G28*F28</f>
        <v>19490000</v>
      </c>
      <c r="I28" s="18"/>
      <c r="J28" s="18">
        <f t="shared" ref="J28:J29" si="8">H28/SUM($F$5:$F$16)</f>
        <v>59.61320238208117</v>
      </c>
      <c r="K28" s="18">
        <f t="shared" ref="K28:K29" si="9">H28/SUM($F$5:$F$24)</f>
        <v>29.819598315169745</v>
      </c>
      <c r="L28" s="18">
        <f t="shared" ref="L28:L29" si="10">H28/SUM($D$5:$D$16)</f>
        <v>51154.855643044619</v>
      </c>
      <c r="M28" s="9">
        <f t="shared" ref="M28:M30" si="11">H28/$H$37</f>
        <v>0.17819913779010874</v>
      </c>
    </row>
    <row r="29" spans="2:13" x14ac:dyDescent="0.25">
      <c r="B29" s="5" t="s">
        <v>55</v>
      </c>
      <c r="C29" s="3" t="str">
        <f>csv!AJ2</f>
        <v>Garage</v>
      </c>
      <c r="D29" s="3"/>
      <c r="E29" s="3"/>
      <c r="F29" s="3">
        <f>INDEX(csv!$A$2:$BC$200,
MATCH("Sum",csv!$A$2:$A$204,0),
MATCH(C29,csv!$A$2:$BC$2,0))*csv!B7</f>
        <v>26335</v>
      </c>
      <c r="G29" s="23">
        <v>10</v>
      </c>
      <c r="H29" s="20">
        <f>G29*F29</f>
        <v>263350</v>
      </c>
      <c r="I29" s="20"/>
      <c r="J29" s="20">
        <f t="shared" si="8"/>
        <v>0.80549701628122505</v>
      </c>
      <c r="K29" s="20">
        <f t="shared" si="9"/>
        <v>0.40292412602873023</v>
      </c>
      <c r="L29" s="20">
        <f t="shared" si="10"/>
        <v>691.20734908136478</v>
      </c>
      <c r="M29" s="11">
        <f t="shared" si="11"/>
        <v>2.4078369900987755E-3</v>
      </c>
    </row>
    <row r="30" spans="2:13" x14ac:dyDescent="0.25">
      <c r="B30" s="1" t="s">
        <v>42</v>
      </c>
      <c r="G30" s="18"/>
      <c r="H30" s="21">
        <f>SUM(H28:H29)</f>
        <v>19753350</v>
      </c>
      <c r="I30" s="18"/>
      <c r="J30" s="21">
        <f t="shared" ref="J30" si="12">H30/SUM($F$5:$F$16)</f>
        <v>60.418699398362392</v>
      </c>
      <c r="K30" s="21">
        <f t="shared" ref="K30" si="13">H30/SUM($F$5:$F$24)</f>
        <v>30.222522441198475</v>
      </c>
      <c r="L30" s="21">
        <f t="shared" ref="L30" si="14">H30/SUM($D$5:$D$16)</f>
        <v>51846.062992125982</v>
      </c>
      <c r="M30" s="10">
        <f t="shared" si="11"/>
        <v>0.18060697478020751</v>
      </c>
    </row>
    <row r="31" spans="2:13" x14ac:dyDescent="0.25">
      <c r="G31" s="18"/>
      <c r="H31" s="18"/>
      <c r="I31" s="18"/>
      <c r="J31" s="18"/>
      <c r="K31" s="18"/>
      <c r="L31" s="18"/>
    </row>
    <row r="32" spans="2:13" x14ac:dyDescent="0.25">
      <c r="B32" s="1" t="s">
        <v>60</v>
      </c>
      <c r="G32" s="18"/>
      <c r="H32" s="24">
        <v>1500000</v>
      </c>
      <c r="I32" s="18"/>
      <c r="J32" s="18">
        <f t="shared" ref="J32:J34" si="15">H32/SUM($F$5:$F$16)</f>
        <v>4.5879837646547852</v>
      </c>
      <c r="K32" s="18">
        <f t="shared" ref="K32:K34" si="16">H32/SUM($F$5:$F$24)</f>
        <v>2.2949921740766865</v>
      </c>
      <c r="L32" s="18">
        <f t="shared" ref="L32:L34" si="17">H32/SUM($D$5:$D$16)</f>
        <v>3937.0078740157483</v>
      </c>
      <c r="M32" s="9">
        <f t="shared" ref="M32:M34" si="18">H32/$H$37</f>
        <v>1.3714659142389077E-2</v>
      </c>
    </row>
    <row r="33" spans="2:13" x14ac:dyDescent="0.25">
      <c r="B33" s="7" t="s">
        <v>61</v>
      </c>
      <c r="C33" s="8">
        <v>0.03</v>
      </c>
      <c r="D33" s="3"/>
      <c r="E33" s="3"/>
      <c r="F33" s="3"/>
      <c r="G33" s="20"/>
      <c r="H33" s="20">
        <f>C33*SUM(H32,H30,H25)</f>
        <v>3063070.0679999995</v>
      </c>
      <c r="I33" s="20"/>
      <c r="J33" s="20">
        <f t="shared" si="15"/>
        <v>9.3688771613226844</v>
      </c>
      <c r="K33" s="20">
        <f t="shared" si="16"/>
        <v>4.6864812231390287</v>
      </c>
      <c r="L33" s="20">
        <f t="shared" si="17"/>
        <v>8039.5539842519674</v>
      </c>
      <c r="M33" s="11">
        <f t="shared" si="18"/>
        <v>2.8005974607916349E-2</v>
      </c>
    </row>
    <row r="34" spans="2:13" x14ac:dyDescent="0.25">
      <c r="B34" s="1" t="s">
        <v>64</v>
      </c>
      <c r="C34" s="1"/>
      <c r="D34" s="1"/>
      <c r="E34" s="1"/>
      <c r="F34" s="1"/>
      <c r="G34" s="21"/>
      <c r="H34" s="21">
        <f>SUM(H33,H32,H30,H25)</f>
        <v>105165405.668</v>
      </c>
      <c r="I34" s="21"/>
      <c r="J34" s="21">
        <f t="shared" si="15"/>
        <v>321.6647825387455</v>
      </c>
      <c r="K34" s="21">
        <f t="shared" si="16"/>
        <v>160.90252199444001</v>
      </c>
      <c r="L34" s="21">
        <f t="shared" si="17"/>
        <v>276024.6867926509</v>
      </c>
      <c r="M34" s="10">
        <f t="shared" si="18"/>
        <v>0.96153846153846145</v>
      </c>
    </row>
    <row r="35" spans="2:13" x14ac:dyDescent="0.25">
      <c r="G35" s="18"/>
      <c r="H35" s="18"/>
      <c r="I35" s="18"/>
      <c r="J35" s="18"/>
      <c r="K35" s="18"/>
      <c r="L35" s="18"/>
    </row>
    <row r="36" spans="2:13" x14ac:dyDescent="0.25">
      <c r="B36" s="7" t="s">
        <v>63</v>
      </c>
      <c r="C36" s="8">
        <v>0.04</v>
      </c>
      <c r="D36" s="3"/>
      <c r="E36" s="3"/>
      <c r="F36" s="3"/>
      <c r="G36" s="20"/>
      <c r="H36" s="20">
        <f>C36*H34</f>
        <v>4206616.2267199997</v>
      </c>
      <c r="I36" s="20"/>
      <c r="J36" s="20">
        <f t="shared" ref="J36:J37" si="19">H36/SUM($F$5:$F$16)</f>
        <v>12.866591301549819</v>
      </c>
      <c r="K36" s="20">
        <f t="shared" ref="K36:K37" si="20">H36/SUM($F$5:$F$24)</f>
        <v>6.4361008797775998</v>
      </c>
      <c r="L36" s="20">
        <f t="shared" ref="L36:L37" si="21">H36/SUM($D$5:$D$16)</f>
        <v>11040.987471706036</v>
      </c>
      <c r="M36" s="11">
        <f t="shared" ref="M36:M37" si="22">H36/$H$37</f>
        <v>3.8461538461538457E-2</v>
      </c>
    </row>
    <row r="37" spans="2:13" x14ac:dyDescent="0.25">
      <c r="B37" s="1" t="s">
        <v>65</v>
      </c>
      <c r="G37" s="18"/>
      <c r="H37" s="21">
        <f>SUM(H36,H34)</f>
        <v>109372021.89472</v>
      </c>
      <c r="I37" s="21"/>
      <c r="J37" s="21">
        <f t="shared" si="19"/>
        <v>334.53137384029537</v>
      </c>
      <c r="K37" s="21">
        <f t="shared" si="20"/>
        <v>167.33862287421761</v>
      </c>
      <c r="L37" s="21">
        <f t="shared" si="21"/>
        <v>287065.67426435696</v>
      </c>
      <c r="M37" s="10">
        <f t="shared" si="22"/>
        <v>1</v>
      </c>
    </row>
    <row r="38" spans="2:13" x14ac:dyDescent="0.25">
      <c r="G38" s="18"/>
      <c r="H38" s="18"/>
      <c r="I38" s="18"/>
      <c r="J38" s="18"/>
      <c r="K38" s="18"/>
      <c r="L38" s="18"/>
    </row>
    <row r="39" spans="2:13" x14ac:dyDescent="0.25">
      <c r="B39" s="7" t="s">
        <v>72</v>
      </c>
      <c r="C39" s="8">
        <v>0.01</v>
      </c>
      <c r="D39" s="3"/>
      <c r="E39" s="3"/>
      <c r="F39" s="3"/>
      <c r="G39" s="20"/>
      <c r="H39" s="25">
        <f>H37*(1+C39)</f>
        <v>110465742.1136672</v>
      </c>
      <c r="I39" s="25"/>
      <c r="J39" s="25">
        <f t="shared" ref="J39" si="23">H39/SUM($F$5:$F$16)</f>
        <v>337.8766875786983</v>
      </c>
      <c r="K39" s="25">
        <f t="shared" ref="K39" si="24">H39/SUM($F$5:$F$24)</f>
        <v>169.01200910295978</v>
      </c>
      <c r="L39" s="25">
        <f t="shared" ref="L39" si="25">H39/SUM($D$5:$D$16)</f>
        <v>289936.33100700052</v>
      </c>
      <c r="M39" s="12">
        <f t="shared" ref="M39" si="26">H39/$H$37</f>
        <v>1.01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Costs!$B$1:$F$1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" sqref="B1"/>
    </sheetView>
  </sheetViews>
  <sheetFormatPr defaultRowHeight="15" x14ac:dyDescent="0.25"/>
  <cols>
    <col min="3" max="3" width="9" bestFit="1" customWidth="1"/>
    <col min="4" max="4" width="13.140625" bestFit="1" customWidth="1"/>
    <col min="5" max="5" width="11.140625" bestFit="1" customWidth="1"/>
  </cols>
  <sheetData>
    <row r="1" spans="1:6" x14ac:dyDescent="0.25">
      <c r="B1" t="s">
        <v>66</v>
      </c>
      <c r="C1" t="s">
        <v>68</v>
      </c>
      <c r="D1" t="s">
        <v>70</v>
      </c>
      <c r="E1" t="s">
        <v>71</v>
      </c>
      <c r="F1" t="s">
        <v>69</v>
      </c>
    </row>
    <row r="2" spans="1:6" x14ac:dyDescent="0.25">
      <c r="A2" t="s">
        <v>29</v>
      </c>
      <c r="B2" s="2">
        <v>160.80000000000001</v>
      </c>
      <c r="C2" s="2">
        <v>170.85</v>
      </c>
      <c r="D2" s="2">
        <v>180.9</v>
      </c>
      <c r="E2" s="2">
        <v>201</v>
      </c>
      <c r="F2" s="2">
        <v>221.10000000000002</v>
      </c>
    </row>
    <row r="3" spans="1:6" x14ac:dyDescent="0.25">
      <c r="A3" t="s">
        <v>30</v>
      </c>
      <c r="B3" s="2">
        <v>160</v>
      </c>
      <c r="C3" s="2">
        <v>170</v>
      </c>
      <c r="D3" s="2">
        <v>180</v>
      </c>
      <c r="E3" s="2">
        <v>200</v>
      </c>
      <c r="F3" s="2">
        <v>220.00000000000003</v>
      </c>
    </row>
    <row r="4" spans="1:6" x14ac:dyDescent="0.25">
      <c r="A4" t="s">
        <v>31</v>
      </c>
      <c r="B4" s="2">
        <v>159.20000000000002</v>
      </c>
      <c r="C4" s="2">
        <v>169.15</v>
      </c>
      <c r="D4" s="2">
        <v>179.1</v>
      </c>
      <c r="E4" s="2">
        <v>199</v>
      </c>
      <c r="F4" s="2">
        <v>218.9</v>
      </c>
    </row>
    <row r="5" spans="1:6" x14ac:dyDescent="0.25">
      <c r="A5" t="s">
        <v>32</v>
      </c>
      <c r="B5" s="2">
        <v>158.4</v>
      </c>
      <c r="C5" s="2">
        <v>168.29999999999998</v>
      </c>
      <c r="D5" s="2">
        <v>178.20000000000002</v>
      </c>
      <c r="E5" s="2">
        <v>198</v>
      </c>
      <c r="F5" s="2">
        <v>217.8</v>
      </c>
    </row>
    <row r="6" spans="1:6" x14ac:dyDescent="0.25">
      <c r="A6" t="s">
        <v>33</v>
      </c>
      <c r="B6" s="2">
        <v>157.60000000000002</v>
      </c>
      <c r="C6" s="2">
        <v>167.45</v>
      </c>
      <c r="D6" s="2">
        <v>177.3</v>
      </c>
      <c r="E6" s="2">
        <v>197</v>
      </c>
      <c r="F6" s="2">
        <v>216.70000000000002</v>
      </c>
    </row>
    <row r="7" spans="1:6" x14ac:dyDescent="0.25">
      <c r="A7" t="s">
        <v>34</v>
      </c>
      <c r="B7" s="2">
        <v>156.80000000000001</v>
      </c>
      <c r="C7" s="2">
        <v>166.6</v>
      </c>
      <c r="D7" s="2">
        <v>176.4</v>
      </c>
      <c r="E7" s="2">
        <v>196</v>
      </c>
      <c r="F7" s="2">
        <v>215.60000000000002</v>
      </c>
    </row>
    <row r="8" spans="1:6" x14ac:dyDescent="0.25">
      <c r="A8" t="s">
        <v>35</v>
      </c>
      <c r="B8" s="2">
        <v>168</v>
      </c>
      <c r="C8" s="2">
        <v>178.5</v>
      </c>
      <c r="D8" s="2">
        <v>189</v>
      </c>
      <c r="E8" s="2">
        <v>210</v>
      </c>
      <c r="F8" s="2">
        <v>231.00000000000003</v>
      </c>
    </row>
    <row r="9" spans="1:6" x14ac:dyDescent="0.25">
      <c r="A9" t="s">
        <v>36</v>
      </c>
      <c r="B9" s="2">
        <v>167.20000000000002</v>
      </c>
      <c r="C9" s="2">
        <v>177.65</v>
      </c>
      <c r="D9" s="2">
        <v>188.1</v>
      </c>
      <c r="E9" s="2">
        <v>209</v>
      </c>
      <c r="F9" s="2">
        <v>229.9</v>
      </c>
    </row>
    <row r="10" spans="1:6" x14ac:dyDescent="0.25">
      <c r="A10" t="s">
        <v>37</v>
      </c>
      <c r="B10" s="2">
        <v>166.4</v>
      </c>
      <c r="C10" s="2">
        <v>176.79999999999998</v>
      </c>
      <c r="D10" s="2">
        <v>187.20000000000002</v>
      </c>
      <c r="E10" s="2">
        <v>208</v>
      </c>
      <c r="F10" s="2">
        <v>228.8</v>
      </c>
    </row>
    <row r="11" spans="1:6" x14ac:dyDescent="0.25">
      <c r="A11" t="s">
        <v>38</v>
      </c>
      <c r="B11" s="2">
        <v>176</v>
      </c>
      <c r="C11" s="2">
        <v>187</v>
      </c>
      <c r="D11" s="2">
        <v>198</v>
      </c>
      <c r="E11" s="2">
        <v>220</v>
      </c>
      <c r="F11" s="2">
        <v>242.00000000000003</v>
      </c>
    </row>
    <row r="12" spans="1:6" x14ac:dyDescent="0.25">
      <c r="A12" t="s">
        <v>39</v>
      </c>
      <c r="B12" s="2">
        <v>168</v>
      </c>
      <c r="C12" s="2">
        <v>178.5</v>
      </c>
      <c r="D12" s="2">
        <v>189</v>
      </c>
      <c r="E12" s="2">
        <v>210</v>
      </c>
      <c r="F12" s="2">
        <v>231.00000000000003</v>
      </c>
    </row>
    <row r="13" spans="1:6" x14ac:dyDescent="0.25">
      <c r="A13" t="s">
        <v>40</v>
      </c>
      <c r="B13" s="2">
        <v>160</v>
      </c>
      <c r="C13" s="2">
        <v>170</v>
      </c>
      <c r="D13" s="2">
        <v>180</v>
      </c>
      <c r="E13" s="2">
        <v>200</v>
      </c>
      <c r="F13" s="2">
        <v>220.00000000000003</v>
      </c>
    </row>
    <row r="14" spans="1:6" x14ac:dyDescent="0.25">
      <c r="A14" t="s">
        <v>12</v>
      </c>
      <c r="B14" s="2">
        <v>120</v>
      </c>
      <c r="C14" s="2">
        <v>127.5</v>
      </c>
      <c r="D14" s="2">
        <v>135</v>
      </c>
      <c r="E14" s="2">
        <v>150</v>
      </c>
      <c r="F14" s="2">
        <v>165</v>
      </c>
    </row>
    <row r="15" spans="1:6" x14ac:dyDescent="0.25">
      <c r="A15" t="s">
        <v>13</v>
      </c>
      <c r="B15" s="2">
        <v>400</v>
      </c>
      <c r="C15" s="2">
        <v>425</v>
      </c>
      <c r="D15" s="2">
        <v>450</v>
      </c>
      <c r="E15" s="2">
        <v>500</v>
      </c>
      <c r="F15" s="2">
        <v>550</v>
      </c>
    </row>
    <row r="16" spans="1:6" x14ac:dyDescent="0.25">
      <c r="A16" t="s">
        <v>14</v>
      </c>
      <c r="B16" s="2">
        <v>720</v>
      </c>
      <c r="C16" s="2">
        <v>765</v>
      </c>
      <c r="D16" s="2">
        <v>810</v>
      </c>
      <c r="E16" s="2">
        <v>900</v>
      </c>
      <c r="F16" s="2">
        <v>990.00000000000011</v>
      </c>
    </row>
    <row r="17" spans="1:6" x14ac:dyDescent="0.25">
      <c r="A17" t="s">
        <v>15</v>
      </c>
      <c r="B17" s="2">
        <v>320</v>
      </c>
      <c r="C17" s="2">
        <v>340</v>
      </c>
      <c r="D17" s="2">
        <v>360</v>
      </c>
      <c r="E17" s="2">
        <v>400</v>
      </c>
      <c r="F17" s="2">
        <v>440.00000000000006</v>
      </c>
    </row>
    <row r="18" spans="1:6" x14ac:dyDescent="0.25">
      <c r="A18" t="s">
        <v>16</v>
      </c>
      <c r="B18" s="2">
        <v>40</v>
      </c>
      <c r="C18" s="2">
        <v>42.5</v>
      </c>
      <c r="D18" s="2">
        <v>45</v>
      </c>
      <c r="E18" s="2">
        <v>50</v>
      </c>
      <c r="F18" s="2">
        <v>55.000000000000007</v>
      </c>
    </row>
    <row r="19" spans="1:6" x14ac:dyDescent="0.25">
      <c r="A19" t="s">
        <v>10</v>
      </c>
      <c r="B19" s="2">
        <v>40</v>
      </c>
      <c r="C19" s="2">
        <v>42.5</v>
      </c>
      <c r="D19" s="2">
        <v>45</v>
      </c>
      <c r="E19" s="2">
        <v>50</v>
      </c>
      <c r="F19" s="2">
        <v>55.000000000000007</v>
      </c>
    </row>
    <row r="20" spans="1:6" x14ac:dyDescent="0.25">
      <c r="A20" t="s">
        <v>18</v>
      </c>
      <c r="B20" s="2">
        <v>80</v>
      </c>
      <c r="C20" s="2">
        <v>85</v>
      </c>
      <c r="D20" s="2">
        <v>90</v>
      </c>
      <c r="E20" s="2">
        <v>100</v>
      </c>
      <c r="F20" s="2">
        <v>110.00000000000001</v>
      </c>
    </row>
    <row r="21" spans="1:6" x14ac:dyDescent="0.25">
      <c r="A21" t="s">
        <v>19</v>
      </c>
      <c r="B21" s="2">
        <v>40</v>
      </c>
      <c r="C21" s="2">
        <v>42.5</v>
      </c>
      <c r="D21" s="2">
        <v>45</v>
      </c>
      <c r="E21" s="13">
        <v>50</v>
      </c>
      <c r="F21" s="2">
        <v>55.000000000000007</v>
      </c>
    </row>
    <row r="22" spans="1:6" x14ac:dyDescent="0.25">
      <c r="B22" s="15"/>
      <c r="C22" s="15"/>
      <c r="D22" s="15"/>
      <c r="E22" s="16"/>
      <c r="F22" s="15"/>
    </row>
    <row r="23" spans="1:6" x14ac:dyDescent="0.25">
      <c r="D23" s="14"/>
      <c r="E23" s="14"/>
      <c r="F23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workbookViewId="0">
      <selection activeCell="D5" sqref="D5"/>
    </sheetView>
  </sheetViews>
  <sheetFormatPr defaultRowHeight="15" x14ac:dyDescent="0.25"/>
  <cols>
    <col min="1" max="1" width="9.85546875" bestFit="1" customWidth="1"/>
    <col min="2" max="2" width="6.85546875" bestFit="1" customWidth="1"/>
    <col min="3" max="3" width="12.7109375" bestFit="1" customWidth="1"/>
    <col min="4" max="4" width="4" bestFit="1" customWidth="1"/>
    <col min="5" max="5" width="6" bestFit="1" customWidth="1"/>
    <col min="6" max="6" width="5.85546875" bestFit="1" customWidth="1"/>
    <col min="7" max="7" width="4" bestFit="1" customWidth="1"/>
    <col min="8" max="8" width="7" bestFit="1" customWidth="1"/>
    <col min="9" max="9" width="6.7109375" bestFit="1" customWidth="1"/>
    <col min="10" max="10" width="5" bestFit="1" customWidth="1"/>
    <col min="11" max="11" width="7" bestFit="1" customWidth="1"/>
    <col min="12" max="12" width="6.7109375" bestFit="1" customWidth="1"/>
    <col min="13" max="14" width="3.140625" bestFit="1" customWidth="1"/>
    <col min="16" max="16" width="14.28515625" bestFit="1" customWidth="1"/>
    <col min="17" max="17" width="5.5703125" bestFit="1" customWidth="1"/>
    <col min="18" max="18" width="7" bestFit="1" customWidth="1"/>
    <col min="19" max="19" width="7.85546875" bestFit="1" customWidth="1"/>
    <col min="21" max="21" width="12" bestFit="1" customWidth="1"/>
    <col min="22" max="22" width="9" bestFit="1" customWidth="1"/>
    <col min="23" max="23" width="6" bestFit="1" customWidth="1"/>
    <col min="24" max="24" width="8.28515625" bestFit="1" customWidth="1"/>
    <col min="25" max="25" width="8.5703125" bestFit="1" customWidth="1"/>
    <col min="26" max="26" width="4.85546875" bestFit="1" customWidth="1"/>
    <col min="27" max="28" width="17.5703125" bestFit="1" customWidth="1"/>
    <col min="29" max="29" width="9.5703125" bestFit="1" customWidth="1"/>
    <col min="30" max="31" width="7" bestFit="1" customWidth="1"/>
    <col min="32" max="32" width="9.5703125" bestFit="1" customWidth="1"/>
    <col min="33" max="34" width="8.5703125" bestFit="1" customWidth="1"/>
    <col min="35" max="35" width="8.28515625" bestFit="1" customWidth="1"/>
    <col min="36" max="36" width="7.140625" bestFit="1" customWidth="1"/>
    <col min="37" max="37" width="6" bestFit="1" customWidth="1"/>
    <col min="38" max="38" width="9.5703125" bestFit="1" customWidth="1"/>
    <col min="39" max="39" width="9.5703125" customWidth="1"/>
    <col min="40" max="40" width="9.5703125" bestFit="1" customWidth="1"/>
  </cols>
  <sheetData>
    <row r="1" spans="1:39" x14ac:dyDescent="0.25">
      <c r="B1" t="s">
        <v>0</v>
      </c>
      <c r="C1" t="s">
        <v>1</v>
      </c>
      <c r="P1" t="s">
        <v>2</v>
      </c>
      <c r="U1" t="s">
        <v>3</v>
      </c>
      <c r="AB1" t="s">
        <v>4</v>
      </c>
      <c r="AE1" t="s">
        <v>5</v>
      </c>
      <c r="AH1" t="s">
        <v>6</v>
      </c>
      <c r="AM1" t="s">
        <v>7</v>
      </c>
    </row>
    <row r="2" spans="1:39" x14ac:dyDescent="0.25">
      <c r="A2" t="s">
        <v>8</v>
      </c>
      <c r="P2" t="s">
        <v>9</v>
      </c>
      <c r="S2" t="s">
        <v>10</v>
      </c>
      <c r="U2" t="s">
        <v>11</v>
      </c>
      <c r="V2" t="s">
        <v>12</v>
      </c>
      <c r="W2" t="s">
        <v>13</v>
      </c>
      <c r="X2" t="s">
        <v>14</v>
      </c>
      <c r="Y2" t="s">
        <v>15</v>
      </c>
      <c r="Z2" t="s">
        <v>16</v>
      </c>
      <c r="AB2" t="s">
        <v>5</v>
      </c>
      <c r="AC2" t="s">
        <v>17</v>
      </c>
      <c r="AE2" t="s">
        <v>5</v>
      </c>
      <c r="AF2" t="s">
        <v>17</v>
      </c>
      <c r="AH2" t="s">
        <v>18</v>
      </c>
      <c r="AI2" t="s">
        <v>19</v>
      </c>
      <c r="AJ2" t="s">
        <v>20</v>
      </c>
      <c r="AK2" t="s">
        <v>21</v>
      </c>
    </row>
    <row r="3" spans="1:39" x14ac:dyDescent="0.25">
      <c r="C3" t="s">
        <v>22</v>
      </c>
      <c r="F3" t="s">
        <v>23</v>
      </c>
      <c r="I3" t="s">
        <v>24</v>
      </c>
      <c r="L3" t="s">
        <v>25</v>
      </c>
      <c r="P3" t="s">
        <v>26</v>
      </c>
      <c r="Q3" t="s">
        <v>27</v>
      </c>
      <c r="R3" t="s">
        <v>5</v>
      </c>
    </row>
    <row r="4" spans="1:39" x14ac:dyDescent="0.25">
      <c r="A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34</v>
      </c>
      <c r="I4" t="s">
        <v>35</v>
      </c>
      <c r="J4" t="s">
        <v>36</v>
      </c>
      <c r="K4" t="s">
        <v>37</v>
      </c>
      <c r="L4" t="s">
        <v>38</v>
      </c>
      <c r="M4" t="s">
        <v>39</v>
      </c>
      <c r="N4" t="s">
        <v>40</v>
      </c>
    </row>
    <row r="5" spans="1:39" x14ac:dyDescent="0.25">
      <c r="A5" t="s">
        <v>41</v>
      </c>
      <c r="C5">
        <v>540</v>
      </c>
      <c r="D5">
        <v>582</v>
      </c>
      <c r="E5">
        <v>675</v>
      </c>
      <c r="F5">
        <v>710</v>
      </c>
      <c r="G5">
        <v>807</v>
      </c>
      <c r="H5">
        <v>895</v>
      </c>
      <c r="I5">
        <v>1035</v>
      </c>
      <c r="J5">
        <v>1222</v>
      </c>
      <c r="K5">
        <v>1285</v>
      </c>
    </row>
    <row r="7" spans="1:39" x14ac:dyDescent="0.25">
      <c r="A7">
        <v>16</v>
      </c>
      <c r="B7">
        <v>11.5</v>
      </c>
      <c r="C7">
        <v>1</v>
      </c>
      <c r="D7">
        <v>4</v>
      </c>
      <c r="E7">
        <v>1</v>
      </c>
      <c r="F7">
        <v>4</v>
      </c>
      <c r="G7">
        <v>6</v>
      </c>
      <c r="H7">
        <v>2</v>
      </c>
      <c r="I7">
        <v>3</v>
      </c>
      <c r="J7">
        <v>3</v>
      </c>
      <c r="K7">
        <v>2</v>
      </c>
      <c r="L7">
        <v>0</v>
      </c>
      <c r="M7">
        <v>0</v>
      </c>
      <c r="N7">
        <v>0</v>
      </c>
      <c r="P7">
        <v>0</v>
      </c>
      <c r="Q7">
        <v>0</v>
      </c>
      <c r="R7">
        <v>0</v>
      </c>
      <c r="S7">
        <v>1210</v>
      </c>
      <c r="U7">
        <v>22360</v>
      </c>
      <c r="V7">
        <v>4205</v>
      </c>
      <c r="W7">
        <v>1188</v>
      </c>
      <c r="X7">
        <v>0</v>
      </c>
      <c r="Y7">
        <v>0</v>
      </c>
      <c r="Z7">
        <v>0</v>
      </c>
      <c r="AB7">
        <v>27753</v>
      </c>
      <c r="AC7">
        <v>0.81</v>
      </c>
      <c r="AE7">
        <v>28963</v>
      </c>
      <c r="AF7">
        <v>0.77</v>
      </c>
      <c r="AH7">
        <v>0</v>
      </c>
      <c r="AI7">
        <v>1407</v>
      </c>
      <c r="AJ7">
        <v>0</v>
      </c>
      <c r="AK7">
        <v>1407</v>
      </c>
      <c r="AM7">
        <v>28963</v>
      </c>
    </row>
    <row r="8" spans="1:39" x14ac:dyDescent="0.25">
      <c r="A8">
        <v>15</v>
      </c>
      <c r="B8">
        <v>11.5</v>
      </c>
      <c r="C8">
        <v>1</v>
      </c>
      <c r="D8">
        <v>4</v>
      </c>
      <c r="E8">
        <v>1</v>
      </c>
      <c r="F8">
        <v>4</v>
      </c>
      <c r="G8">
        <v>6</v>
      </c>
      <c r="H8">
        <v>2</v>
      </c>
      <c r="I8">
        <v>3</v>
      </c>
      <c r="J8">
        <v>3</v>
      </c>
      <c r="K8">
        <v>2</v>
      </c>
      <c r="L8">
        <v>0</v>
      </c>
      <c r="M8">
        <v>0</v>
      </c>
      <c r="N8">
        <v>0</v>
      </c>
      <c r="P8">
        <v>0</v>
      </c>
      <c r="Q8">
        <v>0</v>
      </c>
      <c r="R8">
        <v>0</v>
      </c>
      <c r="S8">
        <v>1210</v>
      </c>
      <c r="U8">
        <v>22360</v>
      </c>
      <c r="V8">
        <v>4205</v>
      </c>
      <c r="W8">
        <v>1188</v>
      </c>
      <c r="X8">
        <v>0</v>
      </c>
      <c r="Y8">
        <v>0</v>
      </c>
      <c r="Z8">
        <v>0</v>
      </c>
      <c r="AB8">
        <v>27753</v>
      </c>
      <c r="AC8">
        <v>0.81</v>
      </c>
      <c r="AE8">
        <v>28963</v>
      </c>
      <c r="AF8">
        <v>0.77</v>
      </c>
      <c r="AH8">
        <v>0</v>
      </c>
      <c r="AI8">
        <v>1407</v>
      </c>
      <c r="AJ8">
        <v>0</v>
      </c>
      <c r="AK8">
        <v>1407</v>
      </c>
      <c r="AM8">
        <v>28963</v>
      </c>
    </row>
    <row r="9" spans="1:39" x14ac:dyDescent="0.25">
      <c r="A9">
        <v>14</v>
      </c>
      <c r="B9">
        <v>11.5</v>
      </c>
      <c r="C9">
        <v>1</v>
      </c>
      <c r="D9">
        <v>4</v>
      </c>
      <c r="E9">
        <v>1</v>
      </c>
      <c r="F9">
        <v>4</v>
      </c>
      <c r="G9">
        <v>6</v>
      </c>
      <c r="H9">
        <v>2</v>
      </c>
      <c r="I9">
        <v>3</v>
      </c>
      <c r="J9">
        <v>3</v>
      </c>
      <c r="K9">
        <v>2</v>
      </c>
      <c r="L9">
        <v>0</v>
      </c>
      <c r="M9">
        <v>0</v>
      </c>
      <c r="N9">
        <v>0</v>
      </c>
      <c r="P9">
        <v>0</v>
      </c>
      <c r="Q9">
        <v>0</v>
      </c>
      <c r="R9">
        <v>0</v>
      </c>
      <c r="S9">
        <v>1210</v>
      </c>
      <c r="U9">
        <v>22360</v>
      </c>
      <c r="V9">
        <v>4205</v>
      </c>
      <c r="W9">
        <v>1188</v>
      </c>
      <c r="X9">
        <v>0</v>
      </c>
      <c r="Y9">
        <v>0</v>
      </c>
      <c r="Z9">
        <v>0</v>
      </c>
      <c r="AB9">
        <v>27753</v>
      </c>
      <c r="AC9">
        <v>0.81</v>
      </c>
      <c r="AE9">
        <v>28963</v>
      </c>
      <c r="AF9">
        <v>0.77</v>
      </c>
      <c r="AH9">
        <v>0</v>
      </c>
      <c r="AI9">
        <v>1407</v>
      </c>
      <c r="AJ9">
        <v>0</v>
      </c>
      <c r="AK9">
        <v>1407</v>
      </c>
      <c r="AM9">
        <v>28963</v>
      </c>
    </row>
    <row r="10" spans="1:39" x14ac:dyDescent="0.25">
      <c r="A10">
        <v>13</v>
      </c>
      <c r="B10">
        <v>11.5</v>
      </c>
      <c r="C10">
        <v>1</v>
      </c>
      <c r="D10">
        <v>4</v>
      </c>
      <c r="E10">
        <v>1</v>
      </c>
      <c r="F10">
        <v>4</v>
      </c>
      <c r="G10">
        <v>6</v>
      </c>
      <c r="H10">
        <v>2</v>
      </c>
      <c r="I10">
        <v>3</v>
      </c>
      <c r="J10">
        <v>3</v>
      </c>
      <c r="K10">
        <v>2</v>
      </c>
      <c r="L10">
        <v>0</v>
      </c>
      <c r="M10">
        <v>0</v>
      </c>
      <c r="N10">
        <v>0</v>
      </c>
      <c r="P10">
        <v>0</v>
      </c>
      <c r="Q10">
        <v>0</v>
      </c>
      <c r="R10">
        <v>0</v>
      </c>
      <c r="S10">
        <v>1210</v>
      </c>
      <c r="U10">
        <v>22360</v>
      </c>
      <c r="V10">
        <v>4205</v>
      </c>
      <c r="W10">
        <v>1188</v>
      </c>
      <c r="X10">
        <v>0</v>
      </c>
      <c r="Y10">
        <v>0</v>
      </c>
      <c r="Z10">
        <v>0</v>
      </c>
      <c r="AB10">
        <v>27753</v>
      </c>
      <c r="AC10">
        <v>0.81</v>
      </c>
      <c r="AE10">
        <v>28963</v>
      </c>
      <c r="AF10">
        <v>0.77</v>
      </c>
      <c r="AH10">
        <v>0</v>
      </c>
      <c r="AI10">
        <v>1407</v>
      </c>
      <c r="AJ10">
        <v>0</v>
      </c>
      <c r="AK10">
        <v>1407</v>
      </c>
      <c r="AM10">
        <v>28963</v>
      </c>
    </row>
    <row r="11" spans="1:39" x14ac:dyDescent="0.25">
      <c r="A11">
        <v>12</v>
      </c>
      <c r="B11">
        <v>11.5</v>
      </c>
      <c r="C11">
        <v>1</v>
      </c>
      <c r="D11">
        <v>4</v>
      </c>
      <c r="E11">
        <v>1</v>
      </c>
      <c r="F11">
        <v>4</v>
      </c>
      <c r="G11">
        <v>6</v>
      </c>
      <c r="H11">
        <v>2</v>
      </c>
      <c r="I11">
        <v>3</v>
      </c>
      <c r="J11">
        <v>3</v>
      </c>
      <c r="K11">
        <v>2</v>
      </c>
      <c r="L11">
        <v>0</v>
      </c>
      <c r="M11">
        <v>0</v>
      </c>
      <c r="N11">
        <v>0</v>
      </c>
      <c r="P11">
        <v>0</v>
      </c>
      <c r="Q11">
        <v>0</v>
      </c>
      <c r="R11">
        <v>0</v>
      </c>
      <c r="S11">
        <v>1210</v>
      </c>
      <c r="U11">
        <v>22360</v>
      </c>
      <c r="V11">
        <v>4205</v>
      </c>
      <c r="W11">
        <v>1188</v>
      </c>
      <c r="X11">
        <v>0</v>
      </c>
      <c r="Y11">
        <v>0</v>
      </c>
      <c r="Z11">
        <v>0</v>
      </c>
      <c r="AB11">
        <v>27753</v>
      </c>
      <c r="AC11">
        <v>0.81</v>
      </c>
      <c r="AE11">
        <v>28963</v>
      </c>
      <c r="AF11">
        <v>0.77</v>
      </c>
      <c r="AH11">
        <v>0</v>
      </c>
      <c r="AI11">
        <v>1407</v>
      </c>
      <c r="AJ11">
        <v>0</v>
      </c>
      <c r="AK11">
        <v>1407</v>
      </c>
      <c r="AM11">
        <v>28963</v>
      </c>
    </row>
    <row r="12" spans="1:39" x14ac:dyDescent="0.25">
      <c r="A12">
        <v>11</v>
      </c>
      <c r="B12">
        <v>11.5</v>
      </c>
      <c r="C12">
        <v>1</v>
      </c>
      <c r="D12">
        <v>4</v>
      </c>
      <c r="E12">
        <v>1</v>
      </c>
      <c r="F12">
        <v>4</v>
      </c>
      <c r="G12">
        <v>6</v>
      </c>
      <c r="H12">
        <v>2</v>
      </c>
      <c r="I12">
        <v>3</v>
      </c>
      <c r="J12">
        <v>3</v>
      </c>
      <c r="K12">
        <v>2</v>
      </c>
      <c r="L12">
        <v>0</v>
      </c>
      <c r="M12">
        <v>0</v>
      </c>
      <c r="N12">
        <v>0</v>
      </c>
      <c r="P12">
        <v>0</v>
      </c>
      <c r="Q12">
        <v>0</v>
      </c>
      <c r="R12">
        <v>0</v>
      </c>
      <c r="S12">
        <v>1210</v>
      </c>
      <c r="U12">
        <v>22360</v>
      </c>
      <c r="V12">
        <v>4205</v>
      </c>
      <c r="W12">
        <v>1188</v>
      </c>
      <c r="X12">
        <v>0</v>
      </c>
      <c r="Y12">
        <v>0</v>
      </c>
      <c r="Z12">
        <v>0</v>
      </c>
      <c r="AB12">
        <v>27753</v>
      </c>
      <c r="AC12">
        <v>0.81</v>
      </c>
      <c r="AE12">
        <v>28963</v>
      </c>
      <c r="AF12">
        <v>0.77</v>
      </c>
      <c r="AH12">
        <v>0</v>
      </c>
      <c r="AI12">
        <v>1407</v>
      </c>
      <c r="AJ12">
        <v>0</v>
      </c>
      <c r="AK12">
        <v>1407</v>
      </c>
      <c r="AM12">
        <v>28963</v>
      </c>
    </row>
    <row r="13" spans="1:39" x14ac:dyDescent="0.25">
      <c r="A13">
        <v>10</v>
      </c>
      <c r="B13">
        <v>11.5</v>
      </c>
      <c r="C13">
        <v>1</v>
      </c>
      <c r="D13">
        <v>4</v>
      </c>
      <c r="E13">
        <v>1</v>
      </c>
      <c r="F13">
        <v>4</v>
      </c>
      <c r="G13">
        <v>6</v>
      </c>
      <c r="H13">
        <v>2</v>
      </c>
      <c r="I13">
        <v>3</v>
      </c>
      <c r="J13">
        <v>3</v>
      </c>
      <c r="K13">
        <v>2</v>
      </c>
      <c r="L13">
        <v>0</v>
      </c>
      <c r="M13">
        <v>0</v>
      </c>
      <c r="N13">
        <v>0</v>
      </c>
      <c r="P13">
        <v>0</v>
      </c>
      <c r="Q13">
        <v>0</v>
      </c>
      <c r="R13">
        <v>0</v>
      </c>
      <c r="S13">
        <v>1210</v>
      </c>
      <c r="U13">
        <v>22360</v>
      </c>
      <c r="V13">
        <v>4205</v>
      </c>
      <c r="W13">
        <v>1188</v>
      </c>
      <c r="X13">
        <v>0</v>
      </c>
      <c r="Y13">
        <v>0</v>
      </c>
      <c r="Z13">
        <v>0</v>
      </c>
      <c r="AB13">
        <v>27753</v>
      </c>
      <c r="AC13">
        <v>0.81</v>
      </c>
      <c r="AE13">
        <v>28963</v>
      </c>
      <c r="AF13">
        <v>0.77</v>
      </c>
      <c r="AH13">
        <v>0</v>
      </c>
      <c r="AI13">
        <v>1407</v>
      </c>
      <c r="AJ13">
        <v>0</v>
      </c>
      <c r="AK13">
        <v>1407</v>
      </c>
      <c r="AM13">
        <v>28963</v>
      </c>
    </row>
    <row r="14" spans="1:39" x14ac:dyDescent="0.25">
      <c r="A14">
        <v>9</v>
      </c>
      <c r="B14">
        <v>11.5</v>
      </c>
      <c r="C14">
        <v>1</v>
      </c>
      <c r="D14">
        <v>4</v>
      </c>
      <c r="E14">
        <v>1</v>
      </c>
      <c r="F14">
        <v>4</v>
      </c>
      <c r="G14">
        <v>6</v>
      </c>
      <c r="H14">
        <v>2</v>
      </c>
      <c r="I14">
        <v>3</v>
      </c>
      <c r="J14">
        <v>3</v>
      </c>
      <c r="K14">
        <v>2</v>
      </c>
      <c r="L14">
        <v>0</v>
      </c>
      <c r="M14">
        <v>0</v>
      </c>
      <c r="N14">
        <v>0</v>
      </c>
      <c r="P14">
        <v>0</v>
      </c>
      <c r="Q14">
        <v>0</v>
      </c>
      <c r="R14">
        <v>0</v>
      </c>
      <c r="S14">
        <v>1210</v>
      </c>
      <c r="U14">
        <v>22360</v>
      </c>
      <c r="V14">
        <v>4205</v>
      </c>
      <c r="W14">
        <v>1188</v>
      </c>
      <c r="X14">
        <v>0</v>
      </c>
      <c r="Y14">
        <v>0</v>
      </c>
      <c r="Z14">
        <v>0</v>
      </c>
      <c r="AB14">
        <v>27753</v>
      </c>
      <c r="AC14">
        <v>0.81</v>
      </c>
      <c r="AE14">
        <v>28963</v>
      </c>
      <c r="AF14">
        <v>0.77</v>
      </c>
      <c r="AH14">
        <v>0</v>
      </c>
      <c r="AI14">
        <v>1407</v>
      </c>
      <c r="AJ14">
        <v>0</v>
      </c>
      <c r="AK14">
        <v>1407</v>
      </c>
      <c r="AM14">
        <v>28963</v>
      </c>
    </row>
    <row r="15" spans="1:39" x14ac:dyDescent="0.25">
      <c r="A15">
        <v>8</v>
      </c>
      <c r="B15">
        <v>11.5</v>
      </c>
      <c r="C15">
        <v>1</v>
      </c>
      <c r="D15">
        <v>4</v>
      </c>
      <c r="E15">
        <v>1</v>
      </c>
      <c r="F15">
        <v>4</v>
      </c>
      <c r="G15">
        <v>6</v>
      </c>
      <c r="H15">
        <v>2</v>
      </c>
      <c r="I15">
        <v>3</v>
      </c>
      <c r="J15">
        <v>3</v>
      </c>
      <c r="K15">
        <v>2</v>
      </c>
      <c r="L15">
        <v>0</v>
      </c>
      <c r="M15">
        <v>0</v>
      </c>
      <c r="N15">
        <v>0</v>
      </c>
      <c r="P15">
        <v>0</v>
      </c>
      <c r="Q15">
        <v>0</v>
      </c>
      <c r="R15">
        <v>0</v>
      </c>
      <c r="S15">
        <v>1210</v>
      </c>
      <c r="U15">
        <v>22360</v>
      </c>
      <c r="V15">
        <v>4205</v>
      </c>
      <c r="W15">
        <v>1188</v>
      </c>
      <c r="X15">
        <v>0</v>
      </c>
      <c r="Y15">
        <v>0</v>
      </c>
      <c r="Z15">
        <v>0</v>
      </c>
      <c r="AB15">
        <v>27753</v>
      </c>
      <c r="AC15">
        <v>0.81</v>
      </c>
      <c r="AE15">
        <v>28963</v>
      </c>
      <c r="AF15">
        <v>0.77</v>
      </c>
      <c r="AH15">
        <v>0</v>
      </c>
      <c r="AI15">
        <v>1407</v>
      </c>
      <c r="AJ15">
        <v>0</v>
      </c>
      <c r="AK15">
        <v>1407</v>
      </c>
      <c r="AM15">
        <v>28963</v>
      </c>
    </row>
    <row r="16" spans="1:39" x14ac:dyDescent="0.25">
      <c r="A16">
        <v>7</v>
      </c>
      <c r="B16">
        <v>11.5</v>
      </c>
      <c r="C16">
        <v>1</v>
      </c>
      <c r="D16">
        <v>4</v>
      </c>
      <c r="E16">
        <v>1</v>
      </c>
      <c r="F16">
        <v>4</v>
      </c>
      <c r="G16">
        <v>6</v>
      </c>
      <c r="H16">
        <v>2</v>
      </c>
      <c r="I16">
        <v>3</v>
      </c>
      <c r="J16">
        <v>3</v>
      </c>
      <c r="K16">
        <v>2</v>
      </c>
      <c r="L16">
        <v>0</v>
      </c>
      <c r="M16">
        <v>0</v>
      </c>
      <c r="N16">
        <v>0</v>
      </c>
      <c r="P16">
        <v>0</v>
      </c>
      <c r="Q16">
        <v>0</v>
      </c>
      <c r="R16">
        <v>0</v>
      </c>
      <c r="S16">
        <v>1210</v>
      </c>
      <c r="U16">
        <v>22360</v>
      </c>
      <c r="V16">
        <v>4205</v>
      </c>
      <c r="W16">
        <v>1188</v>
      </c>
      <c r="X16">
        <v>0</v>
      </c>
      <c r="Y16">
        <v>0</v>
      </c>
      <c r="Z16">
        <v>0</v>
      </c>
      <c r="AB16">
        <v>27753</v>
      </c>
      <c r="AC16">
        <v>0.81</v>
      </c>
      <c r="AE16">
        <v>28963</v>
      </c>
      <c r="AF16">
        <v>0.77</v>
      </c>
      <c r="AH16">
        <v>0</v>
      </c>
      <c r="AI16">
        <v>1407</v>
      </c>
      <c r="AJ16">
        <v>0</v>
      </c>
      <c r="AK16">
        <v>1407</v>
      </c>
      <c r="AM16">
        <v>28963</v>
      </c>
    </row>
    <row r="17" spans="1:39" x14ac:dyDescent="0.25">
      <c r="A17">
        <v>6</v>
      </c>
      <c r="B17">
        <v>11.5</v>
      </c>
      <c r="C17">
        <v>1</v>
      </c>
      <c r="D17">
        <v>4</v>
      </c>
      <c r="E17">
        <v>1</v>
      </c>
      <c r="F17">
        <v>4</v>
      </c>
      <c r="G17">
        <v>6</v>
      </c>
      <c r="H17">
        <v>2</v>
      </c>
      <c r="I17">
        <v>3</v>
      </c>
      <c r="J17">
        <v>3</v>
      </c>
      <c r="K17">
        <v>2</v>
      </c>
      <c r="L17">
        <v>0</v>
      </c>
      <c r="M17">
        <v>0</v>
      </c>
      <c r="N17">
        <v>0</v>
      </c>
      <c r="P17">
        <v>114</v>
      </c>
      <c r="Q17">
        <v>4.38</v>
      </c>
      <c r="R17">
        <v>38980</v>
      </c>
      <c r="S17">
        <v>1210</v>
      </c>
      <c r="U17">
        <v>22360</v>
      </c>
      <c r="V17">
        <v>4205</v>
      </c>
      <c r="W17">
        <v>1584</v>
      </c>
      <c r="X17">
        <v>0</v>
      </c>
      <c r="Y17">
        <v>0</v>
      </c>
      <c r="Z17">
        <v>0</v>
      </c>
      <c r="AB17">
        <v>28149</v>
      </c>
      <c r="AC17">
        <v>0.79</v>
      </c>
      <c r="AE17">
        <v>68339</v>
      </c>
      <c r="AF17">
        <v>0.33</v>
      </c>
      <c r="AH17">
        <v>0</v>
      </c>
      <c r="AI17">
        <v>969</v>
      </c>
      <c r="AJ17">
        <v>458</v>
      </c>
      <c r="AK17">
        <v>1865</v>
      </c>
      <c r="AM17">
        <v>29359</v>
      </c>
    </row>
    <row r="18" spans="1:39" x14ac:dyDescent="0.25">
      <c r="A18">
        <v>5</v>
      </c>
      <c r="B18">
        <v>11.5</v>
      </c>
      <c r="C18">
        <v>1</v>
      </c>
      <c r="D18">
        <v>4</v>
      </c>
      <c r="E18">
        <v>1</v>
      </c>
      <c r="F18">
        <v>4</v>
      </c>
      <c r="G18">
        <v>6</v>
      </c>
      <c r="H18">
        <v>2</v>
      </c>
      <c r="I18">
        <v>3</v>
      </c>
      <c r="J18">
        <v>3</v>
      </c>
      <c r="K18">
        <v>2</v>
      </c>
      <c r="L18">
        <v>0</v>
      </c>
      <c r="M18">
        <v>0</v>
      </c>
      <c r="N18">
        <v>0</v>
      </c>
      <c r="P18">
        <v>114</v>
      </c>
      <c r="Q18">
        <v>4.38</v>
      </c>
      <c r="R18">
        <v>38980</v>
      </c>
      <c r="S18">
        <v>1210</v>
      </c>
      <c r="U18">
        <v>22360</v>
      </c>
      <c r="V18">
        <v>4205</v>
      </c>
      <c r="W18">
        <v>1584</v>
      </c>
      <c r="X18">
        <v>0</v>
      </c>
      <c r="Y18">
        <v>0</v>
      </c>
      <c r="Z18">
        <v>0</v>
      </c>
      <c r="AB18">
        <v>28149</v>
      </c>
      <c r="AC18">
        <v>0.79</v>
      </c>
      <c r="AE18">
        <v>68339</v>
      </c>
      <c r="AF18">
        <v>0.33</v>
      </c>
      <c r="AH18">
        <v>0</v>
      </c>
      <c r="AI18">
        <v>969</v>
      </c>
      <c r="AJ18">
        <v>458</v>
      </c>
      <c r="AK18">
        <v>1865</v>
      </c>
      <c r="AM18">
        <v>29359</v>
      </c>
    </row>
    <row r="19" spans="1:39" x14ac:dyDescent="0.25">
      <c r="A19">
        <v>4</v>
      </c>
      <c r="B19">
        <v>11.5</v>
      </c>
      <c r="C19">
        <v>1</v>
      </c>
      <c r="D19">
        <v>4</v>
      </c>
      <c r="E19">
        <v>1</v>
      </c>
      <c r="F19">
        <v>4</v>
      </c>
      <c r="G19">
        <v>6</v>
      </c>
      <c r="H19">
        <v>2</v>
      </c>
      <c r="I19">
        <v>3</v>
      </c>
      <c r="J19">
        <v>3</v>
      </c>
      <c r="K19">
        <v>2</v>
      </c>
      <c r="L19">
        <v>0</v>
      </c>
      <c r="M19">
        <v>0</v>
      </c>
      <c r="N19">
        <v>0</v>
      </c>
      <c r="P19">
        <v>114</v>
      </c>
      <c r="Q19">
        <v>4.38</v>
      </c>
      <c r="R19">
        <v>38980</v>
      </c>
      <c r="S19">
        <v>1210</v>
      </c>
      <c r="U19">
        <v>22360</v>
      </c>
      <c r="V19">
        <v>4205</v>
      </c>
      <c r="W19">
        <v>1584</v>
      </c>
      <c r="X19">
        <v>0</v>
      </c>
      <c r="Y19">
        <v>0</v>
      </c>
      <c r="Z19">
        <v>0</v>
      </c>
      <c r="AB19">
        <v>28149</v>
      </c>
      <c r="AC19">
        <v>0.79</v>
      </c>
      <c r="AE19">
        <v>68339</v>
      </c>
      <c r="AF19">
        <v>0.33</v>
      </c>
      <c r="AH19">
        <v>0</v>
      </c>
      <c r="AI19">
        <v>969</v>
      </c>
      <c r="AJ19">
        <v>458</v>
      </c>
      <c r="AK19">
        <v>1865</v>
      </c>
      <c r="AM19">
        <v>29359</v>
      </c>
    </row>
    <row r="20" spans="1:39" x14ac:dyDescent="0.25">
      <c r="A20">
        <v>3</v>
      </c>
      <c r="B20">
        <v>11.5</v>
      </c>
      <c r="C20">
        <v>1</v>
      </c>
      <c r="D20">
        <v>4</v>
      </c>
      <c r="E20">
        <v>1</v>
      </c>
      <c r="F20">
        <v>4</v>
      </c>
      <c r="G20">
        <v>6</v>
      </c>
      <c r="H20">
        <v>2</v>
      </c>
      <c r="I20">
        <v>3</v>
      </c>
      <c r="J20">
        <v>3</v>
      </c>
      <c r="K20">
        <v>2</v>
      </c>
      <c r="L20">
        <v>0</v>
      </c>
      <c r="M20">
        <v>0</v>
      </c>
      <c r="N20">
        <v>0</v>
      </c>
      <c r="P20">
        <v>114</v>
      </c>
      <c r="Q20">
        <v>4.38</v>
      </c>
      <c r="R20">
        <v>38980</v>
      </c>
      <c r="S20">
        <v>1210</v>
      </c>
      <c r="U20">
        <v>22360</v>
      </c>
      <c r="V20">
        <v>4205</v>
      </c>
      <c r="W20">
        <v>1584</v>
      </c>
      <c r="X20">
        <v>0</v>
      </c>
      <c r="Y20">
        <v>0</v>
      </c>
      <c r="Z20">
        <v>0</v>
      </c>
      <c r="AB20">
        <v>28149</v>
      </c>
      <c r="AC20">
        <v>0.79</v>
      </c>
      <c r="AE20">
        <v>68339</v>
      </c>
      <c r="AF20">
        <v>0.33</v>
      </c>
      <c r="AH20">
        <v>0</v>
      </c>
      <c r="AI20">
        <v>969</v>
      </c>
      <c r="AJ20">
        <v>458</v>
      </c>
      <c r="AK20">
        <v>1865</v>
      </c>
      <c r="AM20">
        <v>29359</v>
      </c>
    </row>
    <row r="21" spans="1:39" x14ac:dyDescent="0.25">
      <c r="A21">
        <v>2</v>
      </c>
      <c r="B21">
        <v>11.5</v>
      </c>
      <c r="C21">
        <v>1</v>
      </c>
      <c r="D21">
        <v>3</v>
      </c>
      <c r="E21">
        <v>0</v>
      </c>
      <c r="F21">
        <v>2</v>
      </c>
      <c r="G21">
        <v>6</v>
      </c>
      <c r="H21">
        <v>1</v>
      </c>
      <c r="I21">
        <v>2</v>
      </c>
      <c r="J21">
        <v>2</v>
      </c>
      <c r="K21">
        <v>0</v>
      </c>
      <c r="L21">
        <v>0</v>
      </c>
      <c r="M21">
        <v>0</v>
      </c>
      <c r="N21">
        <v>0</v>
      </c>
      <c r="P21">
        <v>114</v>
      </c>
      <c r="Q21">
        <v>6.71</v>
      </c>
      <c r="R21">
        <v>38980</v>
      </c>
      <c r="S21">
        <v>783</v>
      </c>
      <c r="U21">
        <v>13947</v>
      </c>
      <c r="V21">
        <v>2905</v>
      </c>
      <c r="W21">
        <v>1584</v>
      </c>
      <c r="X21">
        <v>0</v>
      </c>
      <c r="Y21">
        <v>9802</v>
      </c>
      <c r="Z21">
        <v>0</v>
      </c>
      <c r="AB21">
        <v>28238</v>
      </c>
      <c r="AC21">
        <v>0.49</v>
      </c>
      <c r="AE21">
        <v>68001</v>
      </c>
      <c r="AF21">
        <v>0.21</v>
      </c>
      <c r="AH21">
        <v>0</v>
      </c>
      <c r="AI21">
        <v>969</v>
      </c>
      <c r="AJ21">
        <v>458</v>
      </c>
      <c r="AK21">
        <v>1865</v>
      </c>
      <c r="AM21">
        <v>29021</v>
      </c>
    </row>
    <row r="22" spans="1:39" x14ac:dyDescent="0.25">
      <c r="A22" t="s">
        <v>42</v>
      </c>
      <c r="B22">
        <v>172.5</v>
      </c>
      <c r="C22">
        <v>15</v>
      </c>
      <c r="D22">
        <v>59</v>
      </c>
      <c r="E22">
        <v>14</v>
      </c>
      <c r="F22">
        <v>58</v>
      </c>
      <c r="G22">
        <v>90</v>
      </c>
      <c r="H22">
        <v>29</v>
      </c>
      <c r="I22">
        <v>44</v>
      </c>
      <c r="J22">
        <v>44</v>
      </c>
      <c r="K22">
        <v>28</v>
      </c>
      <c r="L22">
        <v>0</v>
      </c>
      <c r="M22">
        <v>0</v>
      </c>
      <c r="N22">
        <v>0</v>
      </c>
      <c r="P22">
        <v>570</v>
      </c>
      <c r="Q22">
        <v>1.5</v>
      </c>
      <c r="R22">
        <v>194900</v>
      </c>
      <c r="S22">
        <v>17719</v>
      </c>
      <c r="U22">
        <v>326982</v>
      </c>
      <c r="V22">
        <v>61778</v>
      </c>
      <c r="W22">
        <v>19800</v>
      </c>
      <c r="X22">
        <v>0</v>
      </c>
      <c r="Y22">
        <v>9802</v>
      </c>
      <c r="Z22">
        <v>0</v>
      </c>
      <c r="AB22">
        <v>418361</v>
      </c>
      <c r="AC22">
        <v>0.78</v>
      </c>
      <c r="AE22">
        <v>630980</v>
      </c>
      <c r="AF22">
        <v>0.52</v>
      </c>
      <c r="AH22">
        <v>0</v>
      </c>
      <c r="AI22">
        <v>18918</v>
      </c>
      <c r="AJ22">
        <v>2290</v>
      </c>
      <c r="AK22">
        <v>23398</v>
      </c>
      <c r="AM22">
        <v>436080</v>
      </c>
    </row>
    <row r="23" spans="1:39" x14ac:dyDescent="0.25">
      <c r="A23" t="s">
        <v>43</v>
      </c>
      <c r="E23">
        <v>88</v>
      </c>
      <c r="H23">
        <v>177</v>
      </c>
      <c r="K23">
        <v>116</v>
      </c>
      <c r="N23">
        <v>0</v>
      </c>
    </row>
    <row r="24" spans="1:39" x14ac:dyDescent="0.25">
      <c r="A24" t="s">
        <v>44</v>
      </c>
      <c r="E24">
        <v>0.23</v>
      </c>
      <c r="H24">
        <v>0.46</v>
      </c>
      <c r="K24">
        <v>0.3</v>
      </c>
      <c r="N24">
        <v>0</v>
      </c>
    </row>
    <row r="25" spans="1:39" x14ac:dyDescent="0.25">
      <c r="A25" t="s">
        <v>45</v>
      </c>
      <c r="E25">
        <v>51899</v>
      </c>
      <c r="H25">
        <v>139770</v>
      </c>
      <c r="K25">
        <v>135312</v>
      </c>
      <c r="N25">
        <v>0</v>
      </c>
    </row>
    <row r="26" spans="1:39" x14ac:dyDescent="0.25">
      <c r="A26" t="s">
        <v>46</v>
      </c>
      <c r="E26">
        <v>590</v>
      </c>
      <c r="H26">
        <v>790</v>
      </c>
      <c r="K26">
        <v>1166</v>
      </c>
      <c r="N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Dashboard</vt:lpstr>
      <vt:lpstr>Costs</vt:lpstr>
      <vt:lpstr>csv</vt:lpstr>
      <vt:lpstr>csv!tfexport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Clifton</dc:creator>
  <cp:lastModifiedBy>Clifton</cp:lastModifiedBy>
  <dcterms:created xsi:type="dcterms:W3CDTF">2018-06-26T21:38:40Z</dcterms:created>
  <dcterms:modified xsi:type="dcterms:W3CDTF">2018-08-16T17:32:29Z</dcterms:modified>
</cp:coreProperties>
</file>