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8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sellingenergy/Dropbox (Selling Energy)/_MTJ WRITE SPEAK/Speeches/TVA/TVA_LPC trainings_28Nov-1Dec17/BINDER CONTENTS/"/>
    </mc:Choice>
  </mc:AlternateContent>
  <bookViews>
    <workbookView xWindow="240" yWindow="460" windowWidth="25360" windowHeight="15280" tabRatio="685"/>
  </bookViews>
  <sheets>
    <sheet name="1-Page Financial Summary" sheetId="12" r:id="rId1"/>
    <sheet name="Popular vs Proper Metrics" sheetId="13" r:id="rId2"/>
  </sheets>
  <definedNames>
    <definedName name="_xlnm.Print_Area" localSheetId="0">'1-Page Financial Summary'!$A$1:$L$122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4" i="12" l="1"/>
  <c r="E24" i="12"/>
  <c r="F24" i="12"/>
  <c r="G24" i="12"/>
  <c r="H24" i="12"/>
  <c r="I24" i="12"/>
  <c r="J24" i="12"/>
  <c r="K24" i="12"/>
  <c r="L24" i="12"/>
  <c r="B17" i="12"/>
  <c r="B19" i="12"/>
  <c r="B26" i="12"/>
  <c r="B28" i="12"/>
  <c r="C26" i="12"/>
  <c r="C17" i="12"/>
  <c r="C19" i="12"/>
  <c r="C28" i="12"/>
  <c r="D22" i="12"/>
  <c r="D23" i="12"/>
  <c r="D26" i="12"/>
  <c r="D17" i="12"/>
  <c r="D19" i="12"/>
  <c r="D28" i="12"/>
  <c r="E22" i="12"/>
  <c r="E23" i="12"/>
  <c r="E26" i="12"/>
  <c r="E17" i="12"/>
  <c r="E19" i="12"/>
  <c r="E28" i="12"/>
  <c r="F22" i="12"/>
  <c r="F23" i="12"/>
  <c r="F26" i="12"/>
  <c r="F17" i="12"/>
  <c r="F19" i="12"/>
  <c r="F28" i="12"/>
  <c r="G22" i="12"/>
  <c r="G23" i="12"/>
  <c r="G26" i="12"/>
  <c r="G17" i="12"/>
  <c r="G19" i="12"/>
  <c r="G28" i="12"/>
  <c r="H22" i="12"/>
  <c r="H23" i="12"/>
  <c r="H26" i="12"/>
  <c r="H17" i="12"/>
  <c r="H19" i="12"/>
  <c r="H28" i="12"/>
  <c r="I22" i="12"/>
  <c r="I23" i="12"/>
  <c r="I26" i="12"/>
  <c r="I17" i="12"/>
  <c r="I19" i="12"/>
  <c r="I28" i="12"/>
  <c r="J22" i="12"/>
  <c r="J23" i="12"/>
  <c r="J26" i="12"/>
  <c r="J17" i="12"/>
  <c r="J19" i="12"/>
  <c r="J28" i="12"/>
  <c r="K22" i="12"/>
  <c r="K23" i="12"/>
  <c r="K26" i="12"/>
  <c r="K17" i="12"/>
  <c r="K19" i="12"/>
  <c r="K28" i="12"/>
  <c r="L22" i="12"/>
  <c r="L23" i="12"/>
  <c r="L26" i="12"/>
  <c r="L17" i="12"/>
  <c r="L19" i="12"/>
  <c r="L28" i="12"/>
  <c r="B40" i="12"/>
  <c r="B30" i="12"/>
  <c r="C31" i="12"/>
  <c r="D31" i="12"/>
  <c r="E31" i="12"/>
  <c r="F31" i="12"/>
  <c r="G31" i="12"/>
  <c r="H31" i="12"/>
  <c r="I31" i="12"/>
  <c r="J31" i="12"/>
  <c r="K31" i="12"/>
  <c r="L31" i="12"/>
  <c r="B31" i="12"/>
  <c r="C30" i="12"/>
  <c r="D30" i="12"/>
  <c r="E30" i="12"/>
  <c r="F30" i="12"/>
  <c r="G30" i="12"/>
  <c r="H30" i="12"/>
  <c r="I30" i="12"/>
  <c r="J30" i="12"/>
  <c r="K30" i="12"/>
  <c r="L30" i="12"/>
  <c r="B42" i="12"/>
  <c r="B36" i="13"/>
  <c r="C36" i="13"/>
  <c r="D36" i="13"/>
  <c r="E36" i="13"/>
  <c r="F36" i="13"/>
  <c r="G36" i="13"/>
  <c r="H36" i="13"/>
  <c r="I36" i="13"/>
  <c r="J36" i="13"/>
  <c r="K36" i="13"/>
  <c r="L36" i="13"/>
  <c r="B41" i="13"/>
  <c r="L37" i="13"/>
  <c r="K37" i="13"/>
  <c r="J37" i="13"/>
  <c r="I37" i="13"/>
  <c r="H37" i="13"/>
  <c r="G37" i="13"/>
  <c r="F37" i="13"/>
  <c r="E37" i="13"/>
  <c r="D37" i="13"/>
  <c r="C37" i="13"/>
  <c r="B37" i="13"/>
  <c r="B31" i="13"/>
  <c r="B30" i="13"/>
  <c r="B42" i="13"/>
  <c r="B29" i="13"/>
  <c r="B18" i="13"/>
  <c r="C18" i="13"/>
  <c r="D18" i="13"/>
  <c r="E18" i="13"/>
  <c r="F18" i="13"/>
  <c r="G18" i="13"/>
  <c r="H18" i="13"/>
  <c r="I18" i="13"/>
  <c r="J18" i="13"/>
  <c r="K18" i="13"/>
  <c r="L18" i="13"/>
  <c r="B24" i="13"/>
  <c r="B23" i="13"/>
  <c r="L19" i="13"/>
  <c r="K19" i="13"/>
  <c r="J19" i="13"/>
  <c r="I19" i="13"/>
  <c r="H19" i="13"/>
  <c r="G19" i="13"/>
  <c r="F19" i="13"/>
  <c r="E19" i="13"/>
  <c r="D19" i="13"/>
  <c r="C19" i="13"/>
  <c r="B19" i="13"/>
  <c r="B22" i="13"/>
  <c r="B43" i="13"/>
  <c r="B20" i="13"/>
  <c r="B40" i="13"/>
  <c r="B38" i="13"/>
  <c r="B21" i="13"/>
  <c r="B25" i="13"/>
  <c r="B39" i="13"/>
  <c r="C33" i="12"/>
  <c r="E33" i="12"/>
  <c r="D33" i="12"/>
  <c r="F33" i="12"/>
  <c r="G33" i="12"/>
  <c r="H33" i="12"/>
  <c r="I33" i="12"/>
  <c r="F42" i="12"/>
  <c r="G42" i="12"/>
  <c r="I42" i="12"/>
  <c r="C42" i="12"/>
  <c r="D42" i="12"/>
  <c r="E42" i="12"/>
  <c r="H42" i="12"/>
  <c r="I41" i="12"/>
  <c r="J41" i="12"/>
  <c r="I40" i="12"/>
  <c r="D41" i="12"/>
  <c r="B32" i="12"/>
  <c r="C32" i="12"/>
  <c r="D32" i="12"/>
  <c r="E32" i="12"/>
  <c r="F32" i="12"/>
  <c r="G32" i="12"/>
  <c r="H32" i="12"/>
  <c r="I32" i="12"/>
  <c r="J32" i="12"/>
  <c r="B38" i="12"/>
  <c r="G41" i="12"/>
  <c r="B33" i="12"/>
  <c r="C40" i="12"/>
  <c r="E41" i="12"/>
  <c r="E40" i="12"/>
  <c r="B39" i="12"/>
  <c r="G40" i="12"/>
  <c r="D40" i="12"/>
  <c r="F41" i="12"/>
  <c r="C41" i="12"/>
  <c r="F40" i="12"/>
  <c r="H41" i="12"/>
  <c r="H40" i="12"/>
  <c r="J40" i="12"/>
  <c r="J33" i="12"/>
  <c r="J42" i="12"/>
  <c r="G37" i="12"/>
  <c r="D37" i="12"/>
  <c r="C37" i="12"/>
  <c r="B34" i="12"/>
  <c r="C34" i="12"/>
  <c r="D34" i="12"/>
  <c r="E34" i="12"/>
  <c r="F34" i="12"/>
  <c r="G34" i="12"/>
  <c r="H34" i="12"/>
  <c r="I34" i="12"/>
  <c r="J34" i="12"/>
  <c r="F37" i="12"/>
  <c r="E37" i="12"/>
  <c r="H37" i="12"/>
  <c r="I37" i="12"/>
  <c r="K40" i="12"/>
  <c r="J37" i="12"/>
  <c r="K42" i="12"/>
  <c r="K33" i="12"/>
  <c r="K34" i="12"/>
  <c r="K41" i="12"/>
  <c r="K32" i="12"/>
  <c r="L40" i="12"/>
  <c r="K37" i="12"/>
  <c r="L42" i="12"/>
  <c r="L32" i="12"/>
  <c r="B41" i="12"/>
  <c r="L33" i="12"/>
  <c r="L41" i="12"/>
  <c r="L34" i="12"/>
  <c r="L37" i="12"/>
  <c r="B37" i="12"/>
</calcChain>
</file>

<file path=xl/sharedStrings.xml><?xml version="1.0" encoding="utf-8"?>
<sst xmlns="http://schemas.openxmlformats.org/spreadsheetml/2006/main" count="128" uniqueCount="85">
  <si>
    <t>SPP</t>
  </si>
  <si>
    <t>ROI</t>
  </si>
  <si>
    <t>NPV</t>
  </si>
  <si>
    <t>SIR</t>
  </si>
  <si>
    <t>MIRR</t>
  </si>
  <si>
    <t>IRR</t>
  </si>
  <si>
    <t>Financial Analysis of Efficiency Improvements</t>
  </si>
  <si>
    <t>Discount Rate:</t>
  </si>
  <si>
    <t>Finance Rate:</t>
  </si>
  <si>
    <t>Reinvestment Rate:</t>
  </si>
  <si>
    <t>Today</t>
  </si>
  <si>
    <t>Single investment</t>
  </si>
  <si>
    <t>Phased investment</t>
  </si>
  <si>
    <t>Financed investment</t>
  </si>
  <si>
    <t>SUBTOTAL OUTFLOWS</t>
  </si>
  <si>
    <t>Maintenance savings</t>
  </si>
  <si>
    <t>SUBTOTAL INFLOWS</t>
  </si>
  <si>
    <t xml:space="preserve"> </t>
  </si>
  <si>
    <t>End of
YR 4</t>
  </si>
  <si>
    <t>End of
YR 5</t>
  </si>
  <si>
    <t>End of
YR 6</t>
  </si>
  <si>
    <t>End of
YR 7</t>
  </si>
  <si>
    <t>End of
YR 8</t>
  </si>
  <si>
    <t>End of
YR 9</t>
  </si>
  <si>
    <t>End of
YR 10</t>
  </si>
  <si>
    <t>End of
YR 2</t>
  </si>
  <si>
    <t>End of
YR 1</t>
  </si>
  <si>
    <t>End of
YR 3</t>
  </si>
  <si>
    <t>10-year Cash Flow</t>
  </si>
  <si>
    <t>Cumulative Cash Flows</t>
  </si>
  <si>
    <t>Cumulative Present Value</t>
  </si>
  <si>
    <t>10-year Present Value</t>
  </si>
  <si>
    <t>Cumulative 10-year Cash Flow</t>
  </si>
  <si>
    <t>Cumulative 10-year Present Value</t>
  </si>
  <si>
    <t>Date:</t>
  </si>
  <si>
    <t>Simulating Streams of Cash Inflows and Outflows</t>
  </si>
  <si>
    <t>Annual Cash Flow</t>
  </si>
  <si>
    <t>Annual Present Value</t>
  </si>
  <si>
    <t>Energy savings</t>
  </si>
  <si>
    <t>NOTE THAT CERTAIN RETURNS VARY DEPENDING ON THE LENGTH OF THE ANALYSIS TERM</t>
  </si>
  <si>
    <t>10-YEAR</t>
  </si>
  <si>
    <t>1-YEAR</t>
  </si>
  <si>
    <t>2-YEAR</t>
  </si>
  <si>
    <t>3-YEAR</t>
  </si>
  <si>
    <t>4-YEAR</t>
  </si>
  <si>
    <t>5-YEAR</t>
  </si>
  <si>
    <t>6-YEAR</t>
  </si>
  <si>
    <t>7-YEAR</t>
  </si>
  <si>
    <t>8-YEAR</t>
  </si>
  <si>
    <t>9-YEAR</t>
  </si>
  <si>
    <t>CASH INFLOWS</t>
  </si>
  <si>
    <t>SAMPLE ANALYSIS</t>
  </si>
  <si>
    <t>Inflation Rate</t>
  </si>
  <si>
    <t>mjewell@eefg.com</t>
  </si>
  <si>
    <t>COMPARING 2 STREAMS OF CASH INFLOWS AND OUTFLOWS OVER TIME</t>
  </si>
  <si>
    <t>CASH FLOW SCENARIO A</t>
  </si>
  <si>
    <t>End of Year 1</t>
  </si>
  <si>
    <t>End of Year 2</t>
  </si>
  <si>
    <t>End of Year 3</t>
  </si>
  <si>
    <t>End of Year 4</t>
  </si>
  <si>
    <t>End of Year 5</t>
  </si>
  <si>
    <t>End of Year 6</t>
  </si>
  <si>
    <t>End of Year 7</t>
  </si>
  <si>
    <t>End of Year 8</t>
  </si>
  <si>
    <t>End of Year 9</t>
  </si>
  <si>
    <t>End of Year 10</t>
  </si>
  <si>
    <t>"Date ____"</t>
  </si>
  <si>
    <t>Cash outflows</t>
  </si>
  <si>
    <t>Cash inflows</t>
  </si>
  <si>
    <t>Subtotals</t>
  </si>
  <si>
    <t>PV</t>
  </si>
  <si>
    <t>NOTE: THESE ARE 10-YEAR RETURNS (adjust range of inputs if fewer years are desired)</t>
  </si>
  <si>
    <t>CASH FLOW SCENARIO B</t>
  </si>
  <si>
    <t>&lt;&lt;&lt;uses same discount rate as listed above in yellow shaded box</t>
  </si>
  <si>
    <t>© 2012 Mark Jewell.  All rights reserved.</t>
  </si>
  <si>
    <t>Subtotal</t>
  </si>
  <si>
    <t>PV of Outflows (for SIR calculation)</t>
  </si>
  <si>
    <t>PV of Inflows (for SIR calculation)</t>
  </si>
  <si>
    <r>
      <t xml:space="preserve">CASH OUTFLOWS </t>
    </r>
    <r>
      <rPr>
        <sz val="9"/>
        <color rgb="FFC00000"/>
        <rFont val="Arial"/>
        <family val="2"/>
      </rPr>
      <t>(after Date 0 rebates)</t>
    </r>
  </si>
  <si>
    <r>
      <t xml:space="preserve">Rebates/incentives considered "cash inflow" </t>
    </r>
    <r>
      <rPr>
        <vertAlign val="superscript"/>
        <sz val="11"/>
        <rFont val="Arial"/>
        <family val="2"/>
      </rPr>
      <t>1</t>
    </r>
  </si>
  <si>
    <r>
      <t xml:space="preserve">Rebate/incentive rec'd at Date 0 </t>
    </r>
    <r>
      <rPr>
        <vertAlign val="superscript"/>
        <sz val="11"/>
        <rFont val="Arial"/>
        <family val="2"/>
      </rPr>
      <t>1</t>
    </r>
  </si>
  <si>
    <t>NOTE 1: SIR calc removes any rebate/incentive received at Date 0 from first cost prior to calculating SIR.</t>
  </si>
  <si>
    <t>Non-utility-cost financial savings</t>
  </si>
  <si>
    <t>-</t>
  </si>
  <si>
    <t>Financial Analysis of Energy Improvements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</si>
</sst>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"/>
    <numFmt numFmtId="166" formatCode="0.0%"/>
    <numFmt numFmtId="167" formatCode="_(* #,##0.0_);_(* \(#,##0.0\);_(* &quot;-&quot;??_);_(@_)"/>
    <numFmt numFmtId="168" formatCode="_(&quot;$&quot;* #,##0.000_);_(&quot;$&quot;* \(#,##0.000\);_(&quot;$&quot;* &quot;-&quot;??_);_(@_)"/>
    <numFmt numFmtId="169" formatCode="&quot;$&quot;#,##0"/>
  </numFmts>
  <fonts count="4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2"/>
      <color rgb="FFEC068E"/>
      <name val="Arial"/>
      <family val="2"/>
    </font>
    <font>
      <b/>
      <sz val="12"/>
      <color rgb="FF013B5A"/>
      <name val="Arial"/>
      <family val="2"/>
    </font>
    <font>
      <sz val="11"/>
      <color theme="1"/>
      <name val="Arial"/>
      <family val="2"/>
    </font>
    <font>
      <sz val="11"/>
      <color rgb="FF9C0006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rgb="FF006100"/>
      <name val="Arial"/>
      <family val="2"/>
    </font>
    <font>
      <b/>
      <sz val="11"/>
      <color rgb="FF00610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6"/>
      <color rgb="FF013B5A"/>
      <name val="Arial"/>
      <family val="2"/>
    </font>
    <font>
      <i/>
      <sz val="11"/>
      <name val="Arial"/>
      <family val="2"/>
    </font>
    <font>
      <i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color rgb="FF013B5A"/>
      <name val="Arial"/>
      <family val="2"/>
    </font>
    <font>
      <b/>
      <sz val="11"/>
      <color rgb="FFC00000"/>
      <name val="Arial"/>
      <family val="2"/>
    </font>
    <font>
      <b/>
      <sz val="14"/>
      <color rgb="FFC00000"/>
      <name val="Arial"/>
      <family val="2"/>
    </font>
    <font>
      <u/>
      <sz val="10"/>
      <color indexed="12"/>
      <name val="Arial"/>
      <family val="2"/>
    </font>
    <font>
      <b/>
      <sz val="10"/>
      <color rgb="FF0070C0"/>
      <name val="Arial Black"/>
      <family val="2"/>
    </font>
    <font>
      <b/>
      <sz val="10"/>
      <name val="Arial Black"/>
      <family val="2"/>
    </font>
    <font>
      <b/>
      <sz val="10"/>
      <color indexed="12"/>
      <name val="Arial"/>
      <family val="2"/>
    </font>
    <font>
      <sz val="10"/>
      <color rgb="FFFF0000"/>
      <name val="Arial"/>
      <family val="2"/>
    </font>
    <font>
      <sz val="10"/>
      <color indexed="10"/>
      <name val="Arial"/>
      <family val="2"/>
    </font>
    <font>
      <i/>
      <sz val="11"/>
      <color rgb="FF9C0006"/>
      <name val="Arial"/>
      <family val="2"/>
    </font>
    <font>
      <i/>
      <sz val="11"/>
      <color rgb="FF006100"/>
      <name val="Arial"/>
      <family val="2"/>
    </font>
    <font>
      <i/>
      <sz val="11"/>
      <color theme="1"/>
      <name val="Arial"/>
      <family val="2"/>
    </font>
    <font>
      <sz val="9"/>
      <color rgb="FFC00000"/>
      <name val="Arial"/>
      <family val="2"/>
    </font>
    <font>
      <vertAlign val="superscript"/>
      <sz val="11"/>
      <name val="Arial"/>
      <family val="2"/>
    </font>
    <font>
      <sz val="8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FF"/>
      <name val="Arial"/>
    </font>
    <font>
      <sz val="11"/>
      <color rgb="FFFF0000"/>
      <name val="Arial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8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theme="0" tint="-0.14999847407452621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theme="8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0" tint="-0.14999847407452621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6" fillId="6" borderId="1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30">
    <xf numFmtId="0" fontId="0" fillId="0" borderId="0" xfId="0"/>
    <xf numFmtId="0" fontId="12" fillId="0" borderId="0" xfId="0" applyFont="1"/>
    <xf numFmtId="0" fontId="12" fillId="0" borderId="0" xfId="0" applyFont="1" applyAlignment="1">
      <alignment horizontal="center"/>
    </xf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9" fontId="12" fillId="2" borderId="0" xfId="0" applyNumberFormat="1" applyFont="1" applyFill="1"/>
    <xf numFmtId="164" fontId="12" fillId="0" borderId="0" xfId="2" applyNumberFormat="1" applyFont="1"/>
    <xf numFmtId="164" fontId="12" fillId="0" borderId="0" xfId="2" applyNumberFormat="1" applyFont="1" applyAlignment="1">
      <alignment horizontal="center"/>
    </xf>
    <xf numFmtId="167" fontId="14" fillId="0" borderId="0" xfId="1" applyNumberFormat="1" applyFont="1"/>
    <xf numFmtId="0" fontId="12" fillId="8" borderId="0" xfId="0" applyFont="1" applyFill="1"/>
    <xf numFmtId="0" fontId="12" fillId="8" borderId="0" xfId="0" applyFont="1" applyFill="1" applyAlignment="1">
      <alignment horizontal="center"/>
    </xf>
    <xf numFmtId="0" fontId="10" fillId="0" borderId="0" xfId="0" applyFont="1" applyAlignment="1"/>
    <xf numFmtId="8" fontId="12" fillId="0" borderId="0" xfId="0" applyNumberFormat="1" applyFont="1"/>
    <xf numFmtId="8" fontId="12" fillId="0" borderId="0" xfId="0" applyNumberFormat="1" applyFont="1" applyAlignment="1">
      <alignment horizontal="center"/>
    </xf>
    <xf numFmtId="8" fontId="18" fillId="8" borderId="2" xfId="6" applyNumberFormat="1" applyFont="1" applyFill="1" applyBorder="1" applyAlignment="1">
      <alignment horizontal="right"/>
    </xf>
    <xf numFmtId="8" fontId="21" fillId="8" borderId="0" xfId="6" applyNumberFormat="1" applyFont="1" applyFill="1" applyBorder="1" applyAlignment="1">
      <alignment horizontal="right"/>
    </xf>
    <xf numFmtId="166" fontId="15" fillId="11" borderId="0" xfId="0" applyNumberFormat="1" applyFont="1" applyFill="1" applyBorder="1" applyAlignment="1">
      <alignment horizontal="right"/>
    </xf>
    <xf numFmtId="0" fontId="19" fillId="0" borderId="0" xfId="0" applyFont="1" applyFill="1"/>
    <xf numFmtId="0" fontId="19" fillId="7" borderId="0" xfId="0" applyFont="1" applyFill="1" applyBorder="1"/>
    <xf numFmtId="0" fontId="24" fillId="7" borderId="0" xfId="0" applyFont="1" applyFill="1" applyBorder="1" applyAlignment="1">
      <alignment horizontal="center"/>
    </xf>
    <xf numFmtId="0" fontId="17" fillId="8" borderId="0" xfId="4" applyFont="1" applyFill="1" applyBorder="1" applyAlignment="1">
      <alignment horizontal="right"/>
    </xf>
    <xf numFmtId="0" fontId="19" fillId="7" borderId="0" xfId="0" applyFont="1" applyFill="1" applyBorder="1" applyAlignment="1">
      <alignment horizontal="left" indent="1"/>
    </xf>
    <xf numFmtId="0" fontId="19" fillId="9" borderId="0" xfId="0" applyFont="1" applyFill="1" applyBorder="1"/>
    <xf numFmtId="0" fontId="19" fillId="8" borderId="0" xfId="7" applyFont="1" applyFill="1" applyBorder="1" applyAlignment="1">
      <alignment horizontal="right" vertical="center" wrapText="1"/>
    </xf>
    <xf numFmtId="9" fontId="15" fillId="10" borderId="0" xfId="6" applyNumberFormat="1" applyFont="1" applyFill="1" applyBorder="1"/>
    <xf numFmtId="165" fontId="15" fillId="0" borderId="0" xfId="0" applyNumberFormat="1" applyFont="1" applyBorder="1"/>
    <xf numFmtId="166" fontId="14" fillId="0" borderId="0" xfId="3" applyNumberFormat="1" applyFont="1" applyBorder="1"/>
    <xf numFmtId="166" fontId="14" fillId="11" borderId="0" xfId="0" applyNumberFormat="1" applyFont="1" applyFill="1" applyBorder="1"/>
    <xf numFmtId="167" fontId="14" fillId="11" borderId="0" xfId="1" applyNumberFormat="1" applyFont="1" applyFill="1" applyBorder="1"/>
    <xf numFmtId="0" fontId="19" fillId="0" borderId="0" xfId="0" applyFont="1" applyBorder="1" applyAlignment="1">
      <alignment horizontal="right"/>
    </xf>
    <xf numFmtId="0" fontId="19" fillId="11" borderId="0" xfId="0" applyFont="1" applyFill="1" applyBorder="1" applyAlignment="1">
      <alignment horizontal="right"/>
    </xf>
    <xf numFmtId="0" fontId="25" fillId="0" borderId="0" xfId="5" applyFont="1" applyFill="1"/>
    <xf numFmtId="0" fontId="17" fillId="0" borderId="0" xfId="4" applyFont="1" applyFill="1" applyBorder="1"/>
    <xf numFmtId="166" fontId="15" fillId="11" borderId="3" xfId="0" applyNumberFormat="1" applyFont="1" applyFill="1" applyBorder="1" applyAlignment="1">
      <alignment horizontal="right"/>
    </xf>
    <xf numFmtId="166" fontId="15" fillId="11" borderId="4" xfId="0" applyNumberFormat="1" applyFont="1" applyFill="1" applyBorder="1" applyAlignment="1">
      <alignment horizontal="right"/>
    </xf>
    <xf numFmtId="167" fontId="15" fillId="11" borderId="5" xfId="1" applyNumberFormat="1" applyFont="1" applyFill="1" applyBorder="1" applyAlignment="1">
      <alignment horizontal="right"/>
    </xf>
    <xf numFmtId="167" fontId="15" fillId="11" borderId="6" xfId="1" applyNumberFormat="1" applyFont="1" applyFill="1" applyBorder="1" applyAlignment="1">
      <alignment horizontal="right"/>
    </xf>
    <xf numFmtId="167" fontId="15" fillId="11" borderId="7" xfId="1" applyNumberFormat="1" applyFont="1" applyFill="1" applyBorder="1" applyAlignment="1">
      <alignment horizontal="right"/>
    </xf>
    <xf numFmtId="6" fontId="12" fillId="0" borderId="0" xfId="0" applyNumberFormat="1" applyFont="1"/>
    <xf numFmtId="166" fontId="15" fillId="11" borderId="8" xfId="0" applyNumberFormat="1" applyFont="1" applyFill="1" applyBorder="1" applyAlignment="1">
      <alignment horizontal="right"/>
    </xf>
    <xf numFmtId="166" fontId="15" fillId="11" borderId="9" xfId="0" applyNumberFormat="1" applyFont="1" applyFill="1" applyBorder="1" applyAlignment="1">
      <alignment horizontal="right"/>
    </xf>
    <xf numFmtId="166" fontId="15" fillId="11" borderId="10" xfId="0" applyNumberFormat="1" applyFont="1" applyFill="1" applyBorder="1" applyAlignment="1">
      <alignment horizontal="right"/>
    </xf>
    <xf numFmtId="0" fontId="27" fillId="0" borderId="0" xfId="11" applyAlignment="1" applyProtection="1">
      <alignment wrapText="1"/>
    </xf>
    <xf numFmtId="0" fontId="28" fillId="0" borderId="0" xfId="0" applyFont="1"/>
    <xf numFmtId="0" fontId="29" fillId="0" borderId="0" xfId="0" applyFont="1"/>
    <xf numFmtId="0" fontId="3" fillId="0" borderId="0" xfId="0" applyFont="1" applyAlignment="1">
      <alignment horizontal="center" wrapText="1"/>
    </xf>
    <xf numFmtId="0" fontId="30" fillId="0" borderId="0" xfId="0" applyFont="1" applyAlignment="1">
      <alignment horizontal="center"/>
    </xf>
    <xf numFmtId="44" fontId="0" fillId="0" borderId="6" xfId="2" applyNumberFormat="1" applyFont="1" applyBorder="1" applyAlignment="1">
      <alignment horizontal="center"/>
    </xf>
    <xf numFmtId="44" fontId="0" fillId="0" borderId="0" xfId="2" applyNumberFormat="1" applyFont="1" applyAlignment="1">
      <alignment horizontal="center"/>
    </xf>
    <xf numFmtId="44" fontId="3" fillId="0" borderId="0" xfId="2" applyFont="1" applyAlignment="1">
      <alignment horizontal="left"/>
    </xf>
    <xf numFmtId="44" fontId="0" fillId="0" borderId="0" xfId="2" applyFont="1" applyAlignment="1">
      <alignment horizontal="center"/>
    </xf>
    <xf numFmtId="44" fontId="0" fillId="0" borderId="0" xfId="2" applyFont="1"/>
    <xf numFmtId="0" fontId="31" fillId="0" borderId="0" xfId="0" applyFont="1"/>
    <xf numFmtId="164" fontId="0" fillId="0" borderId="0" xfId="2" applyNumberFormat="1" applyFont="1" applyAlignment="1">
      <alignment horizontal="center"/>
    </xf>
    <xf numFmtId="0" fontId="3" fillId="13" borderId="0" xfId="0" applyFont="1" applyFill="1"/>
    <xf numFmtId="165" fontId="32" fillId="0" borderId="0" xfId="0" applyNumberFormat="1" applyFont="1"/>
    <xf numFmtId="0" fontId="32" fillId="0" borderId="0" xfId="0" applyFont="1"/>
    <xf numFmtId="10" fontId="0" fillId="0" borderId="0" xfId="3" applyNumberFormat="1" applyFont="1"/>
    <xf numFmtId="10" fontId="0" fillId="0" borderId="0" xfId="0" applyNumberFormat="1"/>
    <xf numFmtId="39" fontId="0" fillId="0" borderId="0" xfId="0" applyNumberFormat="1"/>
    <xf numFmtId="9" fontId="0" fillId="0" borderId="0" xfId="3" applyFont="1"/>
    <xf numFmtId="168" fontId="0" fillId="0" borderId="0" xfId="2" applyNumberFormat="1" applyFont="1" applyAlignment="1">
      <alignment horizontal="center"/>
    </xf>
    <xf numFmtId="0" fontId="3" fillId="14" borderId="0" xfId="0" applyFont="1" applyFill="1"/>
    <xf numFmtId="0" fontId="19" fillId="8" borderId="0" xfId="5" applyFont="1" applyFill="1" applyBorder="1" applyAlignment="1">
      <alignment horizontal="right"/>
    </xf>
    <xf numFmtId="0" fontId="15" fillId="7" borderId="0" xfId="0" applyFont="1" applyFill="1" applyBorder="1" applyAlignment="1">
      <alignment horizontal="right"/>
    </xf>
    <xf numFmtId="0" fontId="15" fillId="8" borderId="0" xfId="0" applyFont="1" applyFill="1" applyBorder="1" applyAlignment="1">
      <alignment horizontal="right"/>
    </xf>
    <xf numFmtId="0" fontId="15" fillId="7" borderId="0" xfId="0" applyFont="1" applyFill="1" applyBorder="1" applyAlignment="1">
      <alignment horizontal="right" wrapText="1"/>
    </xf>
    <xf numFmtId="0" fontId="15" fillId="8" borderId="0" xfId="0" applyFont="1" applyFill="1" applyBorder="1" applyAlignment="1">
      <alignment horizontal="right" wrapText="1"/>
    </xf>
    <xf numFmtId="9" fontId="0" fillId="10" borderId="0" xfId="3" applyFont="1" applyFill="1" applyProtection="1">
      <protection locked="0"/>
    </xf>
    <xf numFmtId="44" fontId="0" fillId="10" borderId="0" xfId="2" applyNumberFormat="1" applyFont="1" applyFill="1" applyAlignment="1" applyProtection="1">
      <alignment horizontal="center"/>
      <protection locked="0"/>
    </xf>
    <xf numFmtId="44" fontId="0" fillId="10" borderId="6" xfId="2" applyNumberFormat="1" applyFont="1" applyFill="1" applyBorder="1" applyAlignment="1" applyProtection="1">
      <alignment horizontal="center"/>
      <protection locked="0"/>
    </xf>
    <xf numFmtId="0" fontId="0" fillId="0" borderId="0" xfId="0" quotePrefix="1" applyFill="1"/>
    <xf numFmtId="0" fontId="0" fillId="0" borderId="0" xfId="0" applyFill="1"/>
    <xf numFmtId="44" fontId="0" fillId="0" borderId="0" xfId="2" applyNumberFormat="1" applyFont="1" applyFill="1" applyAlignment="1">
      <alignment horizontal="center"/>
    </xf>
    <xf numFmtId="44" fontId="0" fillId="0" borderId="0" xfId="2" applyFont="1" applyFill="1" applyAlignment="1">
      <alignment horizontal="center"/>
    </xf>
    <xf numFmtId="0" fontId="25" fillId="7" borderId="0" xfId="0" applyFont="1" applyFill="1" applyBorder="1" applyAlignment="1">
      <alignment horizontal="right" wrapText="1"/>
    </xf>
    <xf numFmtId="0" fontId="3" fillId="0" borderId="0" xfId="0" applyFont="1" applyAlignment="1"/>
    <xf numFmtId="0" fontId="19" fillId="15" borderId="0" xfId="0" applyFont="1" applyFill="1" applyBorder="1" applyAlignment="1">
      <alignment horizontal="center" vertical="center" wrapText="1"/>
    </xf>
    <xf numFmtId="0" fontId="40" fillId="7" borderId="0" xfId="0" applyFont="1" applyFill="1" applyBorder="1" applyAlignment="1">
      <alignment horizontal="right" wrapText="1"/>
    </xf>
    <xf numFmtId="164" fontId="12" fillId="10" borderId="0" xfId="2" applyNumberFormat="1" applyFont="1" applyFill="1" applyBorder="1" applyAlignment="1">
      <alignment horizontal="center"/>
    </xf>
    <xf numFmtId="164" fontId="12" fillId="10" borderId="0" xfId="7" applyNumberFormat="1" applyFont="1" applyFill="1" applyBorder="1" applyAlignment="1">
      <alignment horizontal="left"/>
    </xf>
    <xf numFmtId="164" fontId="12" fillId="10" borderId="0" xfId="7" applyNumberFormat="1" applyFont="1" applyFill="1" applyBorder="1" applyAlignment="1">
      <alignment horizontal="center"/>
    </xf>
    <xf numFmtId="164" fontId="12" fillId="12" borderId="0" xfId="2" applyNumberFormat="1" applyFont="1" applyFill="1" applyBorder="1" applyAlignment="1">
      <alignment horizontal="center"/>
    </xf>
    <xf numFmtId="164" fontId="12" fillId="10" borderId="6" xfId="2" applyNumberFormat="1" applyFont="1" applyFill="1" applyBorder="1" applyAlignment="1">
      <alignment horizontal="center"/>
    </xf>
    <xf numFmtId="164" fontId="12" fillId="12" borderId="6" xfId="2" applyNumberFormat="1" applyFont="1" applyFill="1" applyBorder="1" applyAlignment="1">
      <alignment horizontal="center"/>
    </xf>
    <xf numFmtId="164" fontId="13" fillId="0" borderId="0" xfId="5" applyNumberFormat="1" applyFont="1" applyFill="1" applyBorder="1" applyAlignment="1">
      <alignment horizontal="center"/>
    </xf>
    <xf numFmtId="164" fontId="13" fillId="8" borderId="0" xfId="5" applyNumberFormat="1" applyFont="1" applyFill="1" applyBorder="1" applyAlignment="1">
      <alignment horizontal="center"/>
    </xf>
    <xf numFmtId="164" fontId="12" fillId="8" borderId="6" xfId="7" applyNumberFormat="1" applyFont="1" applyFill="1" applyBorder="1" applyAlignment="1">
      <alignment horizontal="left"/>
    </xf>
    <xf numFmtId="164" fontId="12" fillId="8" borderId="6" xfId="7" applyNumberFormat="1" applyFont="1" applyFill="1" applyBorder="1" applyAlignment="1">
      <alignment horizontal="center"/>
    </xf>
    <xf numFmtId="164" fontId="12" fillId="8" borderId="6" xfId="2" applyNumberFormat="1" applyFont="1" applyFill="1" applyBorder="1" applyAlignment="1">
      <alignment horizontal="center"/>
    </xf>
    <xf numFmtId="164" fontId="12" fillId="8" borderId="0" xfId="2" applyNumberFormat="1" applyFont="1" applyFill="1" applyBorder="1" applyAlignment="1">
      <alignment horizontal="center"/>
    </xf>
    <xf numFmtId="164" fontId="12" fillId="7" borderId="0" xfId="2" applyNumberFormat="1" applyFont="1" applyFill="1" applyBorder="1" applyAlignment="1">
      <alignment horizontal="center"/>
    </xf>
    <xf numFmtId="164" fontId="12" fillId="0" borderId="0" xfId="2" applyNumberFormat="1" applyFont="1" applyBorder="1" applyAlignment="1">
      <alignment horizontal="center"/>
    </xf>
    <xf numFmtId="164" fontId="12" fillId="0" borderId="0" xfId="2" applyNumberFormat="1" applyFont="1" applyFill="1" applyBorder="1" applyAlignment="1">
      <alignment horizontal="center"/>
    </xf>
    <xf numFmtId="164" fontId="40" fillId="10" borderId="0" xfId="2" applyNumberFormat="1" applyFont="1" applyFill="1" applyBorder="1" applyAlignment="1">
      <alignment horizontal="center"/>
    </xf>
    <xf numFmtId="164" fontId="40" fillId="0" borderId="0" xfId="2" applyNumberFormat="1" applyFont="1" applyFill="1" applyBorder="1" applyAlignment="1">
      <alignment horizontal="center"/>
    </xf>
    <xf numFmtId="164" fontId="16" fillId="8" borderId="0" xfId="4" applyNumberFormat="1" applyFont="1" applyFill="1" applyBorder="1" applyAlignment="1">
      <alignment horizontal="center"/>
    </xf>
    <xf numFmtId="164" fontId="19" fillId="8" borderId="2" xfId="6" applyNumberFormat="1" applyFont="1" applyFill="1" applyBorder="1" applyAlignment="1">
      <alignment horizontal="right"/>
    </xf>
    <xf numFmtId="164" fontId="19" fillId="8" borderId="0" xfId="6" applyNumberFormat="1" applyFont="1" applyFill="1" applyBorder="1" applyAlignment="1">
      <alignment horizontal="center"/>
    </xf>
    <xf numFmtId="164" fontId="12" fillId="0" borderId="0" xfId="0" applyNumberFormat="1" applyFont="1"/>
    <xf numFmtId="164" fontId="19" fillId="11" borderId="8" xfId="0" applyNumberFormat="1" applyFont="1" applyFill="1" applyBorder="1" applyAlignment="1">
      <alignment horizontal="center"/>
    </xf>
    <xf numFmtId="164" fontId="19" fillId="11" borderId="9" xfId="0" applyNumberFormat="1" applyFont="1" applyFill="1" applyBorder="1" applyAlignment="1">
      <alignment horizontal="center"/>
    </xf>
    <xf numFmtId="164" fontId="19" fillId="11" borderId="10" xfId="0" applyNumberFormat="1" applyFont="1" applyFill="1" applyBorder="1" applyAlignment="1">
      <alignment horizontal="center"/>
    </xf>
    <xf numFmtId="164" fontId="14" fillId="0" borderId="0" xfId="2" applyNumberFormat="1" applyFont="1" applyBorder="1" applyAlignment="1">
      <alignment horizontal="center"/>
    </xf>
    <xf numFmtId="164" fontId="12" fillId="0" borderId="5" xfId="0" applyNumberFormat="1" applyFont="1" applyBorder="1"/>
    <xf numFmtId="164" fontId="12" fillId="0" borderId="6" xfId="0" applyNumberFormat="1" applyFont="1" applyBorder="1"/>
    <xf numFmtId="164" fontId="12" fillId="0" borderId="7" xfId="0" applyNumberFormat="1" applyFont="1" applyBorder="1"/>
    <xf numFmtId="169" fontId="18" fillId="8" borderId="0" xfId="6" applyNumberFormat="1" applyFont="1" applyFill="1" applyBorder="1" applyAlignment="1">
      <alignment horizontal="right"/>
    </xf>
    <xf numFmtId="169" fontId="19" fillId="8" borderId="0" xfId="6" applyNumberFormat="1" applyFont="1" applyFill="1" applyBorder="1" applyAlignment="1">
      <alignment horizontal="center"/>
    </xf>
    <xf numFmtId="169" fontId="12" fillId="0" borderId="0" xfId="0" applyNumberFormat="1" applyFont="1"/>
    <xf numFmtId="169" fontId="12" fillId="0" borderId="0" xfId="0" applyNumberFormat="1" applyFont="1" applyAlignment="1">
      <alignment horizontal="center"/>
    </xf>
    <xf numFmtId="169" fontId="33" fillId="16" borderId="0" xfId="5" applyNumberFormat="1" applyFont="1" applyFill="1" applyBorder="1" applyAlignment="1">
      <alignment horizontal="right"/>
    </xf>
    <xf numFmtId="169" fontId="34" fillId="17" borderId="0" xfId="0" applyNumberFormat="1" applyFont="1" applyFill="1" applyAlignment="1">
      <alignment horizontal="right"/>
    </xf>
    <xf numFmtId="169" fontId="22" fillId="8" borderId="0" xfId="6" applyNumberFormat="1" applyFont="1" applyFill="1" applyBorder="1" applyAlignment="1">
      <alignment horizontal="right"/>
    </xf>
    <xf numFmtId="169" fontId="23" fillId="8" borderId="0" xfId="6" applyNumberFormat="1" applyFont="1" applyFill="1" applyBorder="1" applyAlignment="1">
      <alignment horizontal="center"/>
    </xf>
    <xf numFmtId="169" fontId="23" fillId="0" borderId="0" xfId="0" applyNumberFormat="1" applyFont="1"/>
    <xf numFmtId="169" fontId="23" fillId="0" borderId="0" xfId="0" applyNumberFormat="1" applyFont="1" applyAlignment="1">
      <alignment horizontal="center"/>
    </xf>
    <xf numFmtId="169" fontId="19" fillId="8" borderId="0" xfId="6" applyNumberFormat="1" applyFont="1" applyFill="1" applyBorder="1" applyAlignment="1">
      <alignment horizontal="right"/>
    </xf>
    <xf numFmtId="164" fontId="41" fillId="8" borderId="0" xfId="4" applyNumberFormat="1" applyFont="1" applyFill="1" applyBorder="1" applyAlignment="1">
      <alignment horizontal="center"/>
    </xf>
    <xf numFmtId="169" fontId="33" fillId="16" borderId="0" xfId="5" applyNumberFormat="1" applyFont="1" applyFill="1" applyBorder="1" applyAlignment="1"/>
    <xf numFmtId="169" fontId="35" fillId="8" borderId="0" xfId="0" applyNumberFormat="1" applyFont="1" applyFill="1" applyAlignment="1"/>
    <xf numFmtId="169" fontId="34" fillId="16" borderId="0" xfId="5" applyNumberFormat="1" applyFont="1" applyFill="1" applyBorder="1" applyAlignment="1"/>
    <xf numFmtId="169" fontId="34" fillId="8" borderId="0" xfId="0" applyNumberFormat="1" applyFont="1" applyFill="1" applyAlignment="1"/>
    <xf numFmtId="0" fontId="1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64" fontId="19" fillId="11" borderId="8" xfId="0" applyNumberFormat="1" applyFont="1" applyFill="1" applyBorder="1" applyAlignment="1">
      <alignment horizontal="center"/>
    </xf>
    <xf numFmtId="164" fontId="19" fillId="11" borderId="9" xfId="0" applyNumberFormat="1" applyFont="1" applyFill="1" applyBorder="1" applyAlignment="1">
      <alignment horizontal="center"/>
    </xf>
    <xf numFmtId="164" fontId="19" fillId="11" borderId="10" xfId="0" applyNumberFormat="1" applyFont="1" applyFill="1" applyBorder="1" applyAlignment="1">
      <alignment horizontal="center"/>
    </xf>
    <xf numFmtId="0" fontId="26" fillId="0" borderId="0" xfId="0" applyFont="1" applyAlignment="1">
      <alignment horizontal="center"/>
    </xf>
  </cellXfs>
  <cellStyles count="14">
    <cellStyle name="Bad" xfId="5" builtinId="27"/>
    <cellStyle name="Comma" xfId="1" builtinId="3"/>
    <cellStyle name="Comma 2" xfId="8"/>
    <cellStyle name="Currency" xfId="2" builtinId="4"/>
    <cellStyle name="Currency 2" xfId="9"/>
    <cellStyle name="Followed Hyperlink" xfId="12" builtinId="9" hidden="1"/>
    <cellStyle name="Followed Hyperlink" xfId="13" builtinId="9" hidden="1"/>
    <cellStyle name="Good" xfId="4" builtinId="26"/>
    <cellStyle name="Hyperlink" xfId="11" builtinId="8"/>
    <cellStyle name="Neutral" xfId="6" builtinId="28"/>
    <cellStyle name="Normal" xfId="0" builtinId="0"/>
    <cellStyle name="Note" xfId="7" builtinId="10"/>
    <cellStyle name="Percent" xfId="3" builtinId="5"/>
    <cellStyle name="Percent 2" xfId="10"/>
  </cellStyles>
  <dxfs count="0"/>
  <tableStyles count="0" defaultTableStyle="TableStyleMedium2" defaultPivotStyle="PivotStyleLight16"/>
  <colors>
    <mruColors>
      <color rgb="FFFFFF00"/>
      <color rgb="FFCCFF66"/>
      <color rgb="FF99FF66"/>
      <color rgb="FFE7FFFF"/>
      <color rgb="FF006100"/>
      <color rgb="FF97D1F0"/>
      <color rgb="FF013B5A"/>
      <color rgb="FFEC06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70452697837549"/>
          <c:y val="0.0478299259799992"/>
          <c:w val="0.932954730216245"/>
          <c:h val="0.90434014804000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'1-Page Financial Summary'!$A$28</c:f>
              <c:strCache>
                <c:ptCount val="1"/>
                <c:pt idx="0">
                  <c:v>Annual Cash Flow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'1-Page Financial Summary'!$B$10:$L$10</c:f>
              <c:strCache>
                <c:ptCount val="11"/>
                <c:pt idx="0">
                  <c:v>Today</c:v>
                </c:pt>
                <c:pt idx="1">
                  <c:v>End of_x000d_YR 1</c:v>
                </c:pt>
                <c:pt idx="2">
                  <c:v>End of_x000d_YR 2</c:v>
                </c:pt>
                <c:pt idx="3">
                  <c:v>End of_x000d_YR 3</c:v>
                </c:pt>
                <c:pt idx="4">
                  <c:v>End of_x000d_YR 4</c:v>
                </c:pt>
                <c:pt idx="5">
                  <c:v>End of_x000d_YR 5</c:v>
                </c:pt>
                <c:pt idx="6">
                  <c:v>End of_x000d_YR 6</c:v>
                </c:pt>
                <c:pt idx="7">
                  <c:v>End of_x000d_YR 7</c:v>
                </c:pt>
                <c:pt idx="8">
                  <c:v>End of_x000d_YR 8</c:v>
                </c:pt>
                <c:pt idx="9">
                  <c:v>End of_x000d_YR 9</c:v>
                </c:pt>
                <c:pt idx="10">
                  <c:v>End of_x000d_YR 10</c:v>
                </c:pt>
              </c:strCache>
            </c:strRef>
          </c:cat>
          <c:val>
            <c:numRef>
              <c:f>'1-Page Financial Summary'!$B$28:$L$28</c:f>
              <c:numCache>
                <c:formatCode>_("$"* #,##0_);_("$"* \(#,##0\);_("$"* "-"??_);_(@_)</c:formatCode>
                <c:ptCount val="11"/>
                <c:pt idx="0">
                  <c:v>-200000.0</c:v>
                </c:pt>
                <c:pt idx="1">
                  <c:v>65000.0</c:v>
                </c:pt>
                <c:pt idx="2">
                  <c:v>66950.0</c:v>
                </c:pt>
                <c:pt idx="3">
                  <c:v>68958.5</c:v>
                </c:pt>
                <c:pt idx="4">
                  <c:v>71027.255</c:v>
                </c:pt>
                <c:pt idx="5">
                  <c:v>73158.07264999999</c:v>
                </c:pt>
                <c:pt idx="6">
                  <c:v>75352.8148295</c:v>
                </c:pt>
                <c:pt idx="7">
                  <c:v>77613.399274385</c:v>
                </c:pt>
                <c:pt idx="8">
                  <c:v>79941.80125261655</c:v>
                </c:pt>
                <c:pt idx="9">
                  <c:v>82340.05529019505</c:v>
                </c:pt>
                <c:pt idx="10">
                  <c:v>84810.2569489009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-377550976"/>
        <c:axId val="-377540864"/>
      </c:barChart>
      <c:catAx>
        <c:axId val="-3775509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high"/>
        <c:crossAx val="-377540864"/>
        <c:crossesAt val="0.0"/>
        <c:auto val="1"/>
        <c:lblAlgn val="ctr"/>
        <c:lblOffset val="0"/>
        <c:noMultiLvlLbl val="0"/>
      </c:catAx>
      <c:valAx>
        <c:axId val="-377540864"/>
        <c:scaling>
          <c:orientation val="minMax"/>
        </c:scaling>
        <c:delete val="0"/>
        <c:axPos val="l"/>
        <c:numFmt formatCode="&quot;$&quot;#,##0" sourceLinked="0"/>
        <c:majorTickMark val="none"/>
        <c:minorTickMark val="none"/>
        <c:tickLblPos val="nextTo"/>
        <c:crossAx val="-377550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70452697837549"/>
          <c:y val="0.0478299259799992"/>
          <c:w val="0.932954730216245"/>
          <c:h val="0.90434014804000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'1-Page Financial Summary'!$B$33:$L$33</c:f>
              <c:strCache>
                <c:ptCount val="11"/>
                <c:pt idx="0">
                  <c:v>-$200,000</c:v>
                </c:pt>
                <c:pt idx="1">
                  <c:v>$59,091</c:v>
                </c:pt>
                <c:pt idx="2">
                  <c:v>$55,331</c:v>
                </c:pt>
                <c:pt idx="3">
                  <c:v>$51,810</c:v>
                </c:pt>
                <c:pt idx="4">
                  <c:v>$48,513</c:v>
                </c:pt>
                <c:pt idx="5">
                  <c:v>$45,425</c:v>
                </c:pt>
                <c:pt idx="6">
                  <c:v>$42,535</c:v>
                </c:pt>
                <c:pt idx="7">
                  <c:v>$39,828</c:v>
                </c:pt>
                <c:pt idx="8">
                  <c:v>$37,293</c:v>
                </c:pt>
                <c:pt idx="9">
                  <c:v>$34,920</c:v>
                </c:pt>
                <c:pt idx="10">
                  <c:v>$32,698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'1-Page Financial Summary'!$B$10:$L$10</c:f>
              <c:strCache>
                <c:ptCount val="11"/>
                <c:pt idx="0">
                  <c:v>Today</c:v>
                </c:pt>
                <c:pt idx="1">
                  <c:v>End of_x000d_YR 1</c:v>
                </c:pt>
                <c:pt idx="2">
                  <c:v>End of_x000d_YR 2</c:v>
                </c:pt>
                <c:pt idx="3">
                  <c:v>End of_x000d_YR 3</c:v>
                </c:pt>
                <c:pt idx="4">
                  <c:v>End of_x000d_YR 4</c:v>
                </c:pt>
                <c:pt idx="5">
                  <c:v>End of_x000d_YR 5</c:v>
                </c:pt>
                <c:pt idx="6">
                  <c:v>End of_x000d_YR 6</c:v>
                </c:pt>
                <c:pt idx="7">
                  <c:v>End of_x000d_YR 7</c:v>
                </c:pt>
                <c:pt idx="8">
                  <c:v>End of_x000d_YR 8</c:v>
                </c:pt>
                <c:pt idx="9">
                  <c:v>End of_x000d_YR 9</c:v>
                </c:pt>
                <c:pt idx="10">
                  <c:v>End of_x000d_YR 10</c:v>
                </c:pt>
              </c:strCache>
            </c:strRef>
          </c:cat>
          <c:val>
            <c:numRef>
              <c:f>'1-Page Financial Summary'!$B$33:$L$33</c:f>
              <c:numCache>
                <c:formatCode>"$"#,##0</c:formatCode>
                <c:ptCount val="11"/>
                <c:pt idx="0">
                  <c:v>-200000.0</c:v>
                </c:pt>
                <c:pt idx="1">
                  <c:v>59090.90909090909</c:v>
                </c:pt>
                <c:pt idx="2">
                  <c:v>55330.57851239668</c:v>
                </c:pt>
                <c:pt idx="3">
                  <c:v>51809.54169797144</c:v>
                </c:pt>
                <c:pt idx="4">
                  <c:v>48512.57086264597</c:v>
                </c:pt>
                <c:pt idx="5">
                  <c:v>45425.40726229577</c:v>
                </c:pt>
                <c:pt idx="6">
                  <c:v>42534.6995274224</c:v>
                </c:pt>
                <c:pt idx="7">
                  <c:v>39827.94592113188</c:v>
                </c:pt>
                <c:pt idx="8">
                  <c:v>37293.44027160532</c:v>
                </c:pt>
                <c:pt idx="9">
                  <c:v>34920.22134523043</c:v>
                </c:pt>
                <c:pt idx="10">
                  <c:v>32698.02544144303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-353560816"/>
        <c:axId val="-353557328"/>
      </c:barChart>
      <c:catAx>
        <c:axId val="-3535608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high"/>
        <c:crossAx val="-353557328"/>
        <c:crossesAt val="0.0"/>
        <c:auto val="1"/>
        <c:lblAlgn val="ctr"/>
        <c:lblOffset val="0"/>
        <c:noMultiLvlLbl val="0"/>
      </c:catAx>
      <c:valAx>
        <c:axId val="-353557328"/>
        <c:scaling>
          <c:orientation val="minMax"/>
        </c:scaling>
        <c:delete val="0"/>
        <c:axPos val="l"/>
        <c:numFmt formatCode="&quot;$&quot;#,##0" sourceLinked="0"/>
        <c:majorTickMark val="none"/>
        <c:minorTickMark val="none"/>
        <c:tickLblPos val="nextTo"/>
        <c:crossAx val="-353560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70452697837549"/>
          <c:y val="0.0478299259799992"/>
          <c:w val="0.932954730216245"/>
          <c:h val="0.90434014804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'1-Page Financial Summary'!$A$28</c:f>
              <c:strCache>
                <c:ptCount val="1"/>
                <c:pt idx="0">
                  <c:v>Annual Cash Flow</c:v>
                </c:pt>
              </c:strCache>
            </c:strRef>
          </c:tx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'1-Page Financial Summary'!$B$10:$L$10</c:f>
              <c:strCache>
                <c:ptCount val="11"/>
                <c:pt idx="0">
                  <c:v>Today</c:v>
                </c:pt>
                <c:pt idx="1">
                  <c:v>End of_x000d_YR 1</c:v>
                </c:pt>
                <c:pt idx="2">
                  <c:v>End of_x000d_YR 2</c:v>
                </c:pt>
                <c:pt idx="3">
                  <c:v>End of_x000d_YR 3</c:v>
                </c:pt>
                <c:pt idx="4">
                  <c:v>End of_x000d_YR 4</c:v>
                </c:pt>
                <c:pt idx="5">
                  <c:v>End of_x000d_YR 5</c:v>
                </c:pt>
                <c:pt idx="6">
                  <c:v>End of_x000d_YR 6</c:v>
                </c:pt>
                <c:pt idx="7">
                  <c:v>End of_x000d_YR 7</c:v>
                </c:pt>
                <c:pt idx="8">
                  <c:v>End of_x000d_YR 8</c:v>
                </c:pt>
                <c:pt idx="9">
                  <c:v>End of_x000d_YR 9</c:v>
                </c:pt>
                <c:pt idx="10">
                  <c:v>End of_x000d_YR 10</c:v>
                </c:pt>
              </c:strCache>
            </c:strRef>
          </c:cat>
          <c:val>
            <c:numRef>
              <c:f>'1-Page Financial Summary'!$B$32:$L$32</c:f>
              <c:numCache>
                <c:formatCode>"$"#,##0</c:formatCode>
                <c:ptCount val="11"/>
                <c:pt idx="0">
                  <c:v>-200000.0</c:v>
                </c:pt>
                <c:pt idx="1">
                  <c:v>-135000.0</c:v>
                </c:pt>
                <c:pt idx="2">
                  <c:v>-68050.0</c:v>
                </c:pt>
                <c:pt idx="3">
                  <c:v>908.5</c:v>
                </c:pt>
                <c:pt idx="4">
                  <c:v>71935.755</c:v>
                </c:pt>
                <c:pt idx="5">
                  <c:v>145093.82765</c:v>
                </c:pt>
                <c:pt idx="6">
                  <c:v>220446.6424795</c:v>
                </c:pt>
                <c:pt idx="7">
                  <c:v>298060.041753885</c:v>
                </c:pt>
                <c:pt idx="8">
                  <c:v>378001.8430065016</c:v>
                </c:pt>
                <c:pt idx="9">
                  <c:v>460341.8982966966</c:v>
                </c:pt>
                <c:pt idx="10">
                  <c:v>545152.1552455975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-353505344"/>
        <c:axId val="-353501856"/>
      </c:barChart>
      <c:catAx>
        <c:axId val="-3535053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high"/>
        <c:crossAx val="-353501856"/>
        <c:crossesAt val="0.0"/>
        <c:auto val="1"/>
        <c:lblAlgn val="ctr"/>
        <c:lblOffset val="0"/>
        <c:noMultiLvlLbl val="0"/>
      </c:catAx>
      <c:valAx>
        <c:axId val="-353501856"/>
        <c:scaling>
          <c:orientation val="minMax"/>
        </c:scaling>
        <c:delete val="0"/>
        <c:axPos val="l"/>
        <c:numFmt formatCode="&quot;$&quot;#,##0" sourceLinked="0"/>
        <c:majorTickMark val="none"/>
        <c:minorTickMark val="none"/>
        <c:tickLblPos val="nextTo"/>
        <c:crossAx val="-353505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70452697837549"/>
          <c:y val="0.0478299259799992"/>
          <c:w val="0.932954730216245"/>
          <c:h val="0.90434014804000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'1-Page Financial Summary'!$B$33:$L$33</c:f>
              <c:strCache>
                <c:ptCount val="11"/>
                <c:pt idx="0">
                  <c:v>-$200,000</c:v>
                </c:pt>
                <c:pt idx="1">
                  <c:v>$59,091</c:v>
                </c:pt>
                <c:pt idx="2">
                  <c:v>$55,331</c:v>
                </c:pt>
                <c:pt idx="3">
                  <c:v>$51,810</c:v>
                </c:pt>
                <c:pt idx="4">
                  <c:v>$48,513</c:v>
                </c:pt>
                <c:pt idx="5">
                  <c:v>$45,425</c:v>
                </c:pt>
                <c:pt idx="6">
                  <c:v>$42,535</c:v>
                </c:pt>
                <c:pt idx="7">
                  <c:v>$39,828</c:v>
                </c:pt>
                <c:pt idx="8">
                  <c:v>$37,293</c:v>
                </c:pt>
                <c:pt idx="9">
                  <c:v>$34,920</c:v>
                </c:pt>
                <c:pt idx="10">
                  <c:v>$32,698</c:v>
                </c:pt>
              </c:strCache>
            </c:strRef>
          </c:tx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'1-Page Financial Summary'!$B$10:$L$10</c:f>
              <c:strCache>
                <c:ptCount val="11"/>
                <c:pt idx="0">
                  <c:v>Today</c:v>
                </c:pt>
                <c:pt idx="1">
                  <c:v>End of_x000d_YR 1</c:v>
                </c:pt>
                <c:pt idx="2">
                  <c:v>End of_x000d_YR 2</c:v>
                </c:pt>
                <c:pt idx="3">
                  <c:v>End of_x000d_YR 3</c:v>
                </c:pt>
                <c:pt idx="4">
                  <c:v>End of_x000d_YR 4</c:v>
                </c:pt>
                <c:pt idx="5">
                  <c:v>End of_x000d_YR 5</c:v>
                </c:pt>
                <c:pt idx="6">
                  <c:v>End of_x000d_YR 6</c:v>
                </c:pt>
                <c:pt idx="7">
                  <c:v>End of_x000d_YR 7</c:v>
                </c:pt>
                <c:pt idx="8">
                  <c:v>End of_x000d_YR 8</c:v>
                </c:pt>
                <c:pt idx="9">
                  <c:v>End of_x000d_YR 9</c:v>
                </c:pt>
                <c:pt idx="10">
                  <c:v>End of_x000d_YR 10</c:v>
                </c:pt>
              </c:strCache>
            </c:strRef>
          </c:cat>
          <c:val>
            <c:numRef>
              <c:f>'1-Page Financial Summary'!$B$34:$L$34</c:f>
              <c:numCache>
                <c:formatCode>"$"#,##0</c:formatCode>
                <c:ptCount val="11"/>
                <c:pt idx="0">
                  <c:v>-200000.0</c:v>
                </c:pt>
                <c:pt idx="1">
                  <c:v>-140909.090909091</c:v>
                </c:pt>
                <c:pt idx="2">
                  <c:v>-85578.51239669421</c:v>
                </c:pt>
                <c:pt idx="3">
                  <c:v>-33768.97069872278</c:v>
                </c:pt>
                <c:pt idx="4">
                  <c:v>14743.60016392319</c:v>
                </c:pt>
                <c:pt idx="5">
                  <c:v>60169.00742621896</c:v>
                </c:pt>
                <c:pt idx="6">
                  <c:v>102703.7069536414</c:v>
                </c:pt>
                <c:pt idx="7">
                  <c:v>142531.6528747733</c:v>
                </c:pt>
                <c:pt idx="8">
                  <c:v>179825.0931463786</c:v>
                </c:pt>
                <c:pt idx="9">
                  <c:v>214745.314491609</c:v>
                </c:pt>
                <c:pt idx="10">
                  <c:v>247443.339933052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-353458672"/>
        <c:axId val="-353455184"/>
      </c:barChart>
      <c:catAx>
        <c:axId val="-3534586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high"/>
        <c:crossAx val="-353455184"/>
        <c:crossesAt val="0.0"/>
        <c:auto val="1"/>
        <c:lblAlgn val="ctr"/>
        <c:lblOffset val="0"/>
        <c:noMultiLvlLbl val="0"/>
      </c:catAx>
      <c:valAx>
        <c:axId val="-353455184"/>
        <c:scaling>
          <c:orientation val="minMax"/>
        </c:scaling>
        <c:delete val="0"/>
        <c:axPos val="l"/>
        <c:numFmt formatCode="&quot;$&quot;#,##0" sourceLinked="0"/>
        <c:majorTickMark val="none"/>
        <c:minorTickMark val="none"/>
        <c:tickLblPos val="nextTo"/>
        <c:crossAx val="-353458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1219200</xdr:colOff>
      <xdr:row>46</xdr:row>
      <xdr:rowOff>9525</xdr:rowOff>
    </xdr:from>
    <xdr:to>
      <xdr:col>11</xdr:col>
      <xdr:colOff>904875</xdr:colOff>
      <xdr:row>62</xdr:row>
      <xdr:rowOff>61912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1190624</xdr:colOff>
      <xdr:row>85</xdr:row>
      <xdr:rowOff>142875</xdr:rowOff>
    </xdr:from>
    <xdr:to>
      <xdr:col>11</xdr:col>
      <xdr:colOff>904874</xdr:colOff>
      <xdr:row>102</xdr:row>
      <xdr:rowOff>14287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1219200</xdr:colOff>
      <xdr:row>66</xdr:row>
      <xdr:rowOff>9525</xdr:rowOff>
    </xdr:from>
    <xdr:to>
      <xdr:col>11</xdr:col>
      <xdr:colOff>904875</xdr:colOff>
      <xdr:row>82</xdr:row>
      <xdr:rowOff>61912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1219200</xdr:colOff>
      <xdr:row>104</xdr:row>
      <xdr:rowOff>142875</xdr:rowOff>
    </xdr:from>
    <xdr:to>
      <xdr:col>12</xdr:col>
      <xdr:colOff>19050</xdr:colOff>
      <xdr:row>121</xdr:row>
      <xdr:rowOff>14287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mjewell@realwinwin.com" TargetMode="External"/><Relationship Id="rId2" Type="http://schemas.openxmlformats.org/officeDocument/2006/relationships/hyperlink" Target="mailto:mjewell@realwinwin.com" TargetMode="External"/><Relationship Id="rId3" Type="http://schemas.openxmlformats.org/officeDocument/2006/relationships/hyperlink" Target="mailto:mjewell@eefg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/>
    <pageSetUpPr fitToPage="1"/>
  </sheetPr>
  <dimension ref="A1:O125"/>
  <sheetViews>
    <sheetView showGridLines="0" tabSelected="1" zoomScale="150" zoomScaleNormal="150" zoomScalePageLayoutView="150" workbookViewId="0">
      <selection activeCell="D3" sqref="D3:H3"/>
    </sheetView>
  </sheetViews>
  <sheetFormatPr baseColWidth="10" defaultColWidth="9.1640625" defaultRowHeight="14" x14ac:dyDescent="0.15"/>
  <cols>
    <col min="1" max="1" width="42.1640625" style="4" customWidth="1"/>
    <col min="2" max="2" width="19.1640625" style="1" customWidth="1"/>
    <col min="3" max="12" width="13.6640625" style="1" customWidth="1"/>
    <col min="13" max="13" width="9.1640625" style="1"/>
    <col min="14" max="14" width="20.33203125" style="1" customWidth="1"/>
    <col min="15" max="15" width="12.5" style="2" bestFit="1" customWidth="1"/>
    <col min="16" max="17" width="11.5" style="1" bestFit="1" customWidth="1"/>
    <col min="18" max="18" width="25.83203125" style="1" bestFit="1" customWidth="1"/>
    <col min="19" max="16384" width="9.1640625" style="1"/>
  </cols>
  <sheetData>
    <row r="1" spans="1:15" ht="39" customHeight="1" x14ac:dyDescent="0.2">
      <c r="A1" s="125" t="s">
        <v>84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5" ht="16" x14ac:dyDescent="0.2">
      <c r="A2" s="124" t="s">
        <v>35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5" ht="21" customHeight="1" x14ac:dyDescent="0.2">
      <c r="A3" s="1"/>
      <c r="D3" s="129" t="s">
        <v>51</v>
      </c>
      <c r="E3" s="129"/>
      <c r="F3" s="129"/>
      <c r="G3" s="129"/>
      <c r="H3" s="129"/>
    </row>
    <row r="4" spans="1:15" ht="14.25" customHeight="1" x14ac:dyDescent="0.2">
      <c r="A4" s="12"/>
    </row>
    <row r="5" spans="1:15" x14ac:dyDescent="0.15">
      <c r="A5" s="30" t="s">
        <v>7</v>
      </c>
      <c r="B5" s="25">
        <v>0.1</v>
      </c>
      <c r="H5" s="39"/>
    </row>
    <row r="6" spans="1:15" x14ac:dyDescent="0.15">
      <c r="A6" s="30" t="s">
        <v>8</v>
      </c>
      <c r="B6" s="25">
        <v>0.1</v>
      </c>
      <c r="H6" s="39"/>
    </row>
    <row r="7" spans="1:15" x14ac:dyDescent="0.15">
      <c r="A7" s="30" t="s">
        <v>9</v>
      </c>
      <c r="B7" s="25">
        <v>0.1</v>
      </c>
    </row>
    <row r="8" spans="1:15" x14ac:dyDescent="0.15">
      <c r="A8" s="30" t="s">
        <v>52</v>
      </c>
      <c r="B8" s="25">
        <v>0.03</v>
      </c>
    </row>
    <row r="9" spans="1:15" x14ac:dyDescent="0.15">
      <c r="A9" s="18"/>
      <c r="B9" s="6"/>
    </row>
    <row r="10" spans="1:15" ht="29.25" customHeight="1" x14ac:dyDescent="0.15">
      <c r="A10" s="23" t="s">
        <v>17</v>
      </c>
      <c r="B10" s="78" t="s">
        <v>10</v>
      </c>
      <c r="C10" s="78" t="s">
        <v>26</v>
      </c>
      <c r="D10" s="78" t="s">
        <v>25</v>
      </c>
      <c r="E10" s="78" t="s">
        <v>27</v>
      </c>
      <c r="F10" s="78" t="s">
        <v>18</v>
      </c>
      <c r="G10" s="78" t="s">
        <v>19</v>
      </c>
      <c r="H10" s="78" t="s">
        <v>20</v>
      </c>
      <c r="I10" s="78" t="s">
        <v>21</v>
      </c>
      <c r="J10" s="78" t="s">
        <v>22</v>
      </c>
      <c r="K10" s="78" t="s">
        <v>23</v>
      </c>
      <c r="L10" s="78" t="s">
        <v>24</v>
      </c>
    </row>
    <row r="11" spans="1:15" ht="15.75" customHeight="1" x14ac:dyDescent="0.15">
      <c r="A11" s="24" t="s">
        <v>34</v>
      </c>
      <c r="B11" s="78">
        <v>0</v>
      </c>
      <c r="C11" s="78">
        <v>1</v>
      </c>
      <c r="D11" s="78">
        <v>2</v>
      </c>
      <c r="E11" s="78">
        <v>3</v>
      </c>
      <c r="F11" s="78">
        <v>4</v>
      </c>
      <c r="G11" s="78">
        <v>5</v>
      </c>
      <c r="H11" s="78">
        <v>6</v>
      </c>
      <c r="I11" s="78">
        <v>7</v>
      </c>
      <c r="J11" s="78">
        <v>8</v>
      </c>
      <c r="K11" s="78">
        <v>9</v>
      </c>
      <c r="L11" s="78">
        <v>10</v>
      </c>
    </row>
    <row r="12" spans="1:15" s="10" customFormat="1" x14ac:dyDescent="0.15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O12" s="11"/>
    </row>
    <row r="13" spans="1:15" x14ac:dyDescent="0.15">
      <c r="A13" s="32" t="s">
        <v>78</v>
      </c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5" x14ac:dyDescent="0.15">
      <c r="A14" s="65" t="s">
        <v>11</v>
      </c>
      <c r="B14" s="80">
        <v>-200000</v>
      </c>
      <c r="C14" s="81"/>
      <c r="D14" s="82"/>
      <c r="E14" s="82"/>
      <c r="F14" s="82"/>
      <c r="G14" s="82"/>
      <c r="H14" s="83"/>
      <c r="I14" s="83"/>
      <c r="J14" s="83"/>
      <c r="K14" s="83"/>
      <c r="L14" s="83"/>
    </row>
    <row r="15" spans="1:15" x14ac:dyDescent="0.15">
      <c r="A15" s="66" t="s">
        <v>12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</row>
    <row r="16" spans="1:15" x14ac:dyDescent="0.15">
      <c r="A16" s="65" t="s">
        <v>13</v>
      </c>
      <c r="B16" s="84"/>
      <c r="C16" s="85"/>
      <c r="D16" s="85"/>
      <c r="E16" s="85"/>
      <c r="F16" s="85"/>
      <c r="G16" s="85"/>
      <c r="H16" s="85"/>
      <c r="I16" s="85"/>
      <c r="J16" s="85"/>
      <c r="K16" s="85"/>
      <c r="L16" s="85"/>
    </row>
    <row r="17" spans="1:15" s="10" customFormat="1" x14ac:dyDescent="0.15">
      <c r="A17" s="64" t="s">
        <v>75</v>
      </c>
      <c r="B17" s="86">
        <f t="shared" ref="B17:G17" si="0">SUM(B14:B16)</f>
        <v>-200000</v>
      </c>
      <c r="C17" s="87">
        <f t="shared" si="0"/>
        <v>0</v>
      </c>
      <c r="D17" s="87">
        <f t="shared" si="0"/>
        <v>0</v>
      </c>
      <c r="E17" s="87">
        <f t="shared" si="0"/>
        <v>0</v>
      </c>
      <c r="F17" s="87">
        <f t="shared" si="0"/>
        <v>0</v>
      </c>
      <c r="G17" s="87">
        <f t="shared" si="0"/>
        <v>0</v>
      </c>
      <c r="H17" s="87">
        <f>SUM(H14:H16)</f>
        <v>0</v>
      </c>
      <c r="I17" s="87">
        <f>SUM(I14:I16)</f>
        <v>0</v>
      </c>
      <c r="J17" s="87">
        <f>SUM(J14:J16)</f>
        <v>0</v>
      </c>
      <c r="K17" s="87">
        <f>SUM(K14:K16)</f>
        <v>0</v>
      </c>
      <c r="L17" s="87">
        <f>SUM(L14:L16)</f>
        <v>0</v>
      </c>
      <c r="O17" s="11"/>
    </row>
    <row r="18" spans="1:15" ht="15" x14ac:dyDescent="0.15">
      <c r="A18" s="67" t="s">
        <v>80</v>
      </c>
      <c r="B18" s="84" t="s">
        <v>83</v>
      </c>
      <c r="C18" s="88"/>
      <c r="D18" s="89"/>
      <c r="E18" s="89"/>
      <c r="F18" s="89"/>
      <c r="G18" s="89"/>
      <c r="H18" s="89"/>
      <c r="I18" s="90"/>
      <c r="J18" s="90"/>
      <c r="K18" s="90"/>
      <c r="L18" s="90"/>
    </row>
    <row r="19" spans="1:15" x14ac:dyDescent="0.15">
      <c r="A19" s="76" t="s">
        <v>14</v>
      </c>
      <c r="B19" s="91">
        <f>SUM(B17:B18)</f>
        <v>-200000</v>
      </c>
      <c r="C19" s="91">
        <f t="shared" ref="C19:L19" si="1">SUM(C17:C18)</f>
        <v>0</v>
      </c>
      <c r="D19" s="91">
        <f t="shared" si="1"/>
        <v>0</v>
      </c>
      <c r="E19" s="91">
        <f t="shared" si="1"/>
        <v>0</v>
      </c>
      <c r="F19" s="91">
        <f t="shared" si="1"/>
        <v>0</v>
      </c>
      <c r="G19" s="91">
        <f t="shared" si="1"/>
        <v>0</v>
      </c>
      <c r="H19" s="91">
        <f t="shared" si="1"/>
        <v>0</v>
      </c>
      <c r="I19" s="91">
        <f t="shared" si="1"/>
        <v>0</v>
      </c>
      <c r="J19" s="91">
        <f t="shared" si="1"/>
        <v>0</v>
      </c>
      <c r="K19" s="91">
        <f t="shared" si="1"/>
        <v>0</v>
      </c>
      <c r="L19" s="91">
        <f t="shared" si="1"/>
        <v>0</v>
      </c>
    </row>
    <row r="20" spans="1:15" s="10" customFormat="1" x14ac:dyDescent="0.15">
      <c r="A20" s="2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O20" s="11"/>
    </row>
    <row r="21" spans="1:15" x14ac:dyDescent="0.15">
      <c r="A21" s="33" t="s">
        <v>50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</row>
    <row r="22" spans="1:15" x14ac:dyDescent="0.15">
      <c r="A22" s="68" t="s">
        <v>38</v>
      </c>
      <c r="B22" s="91"/>
      <c r="C22" s="80">
        <v>0</v>
      </c>
      <c r="D22" s="94">
        <f t="shared" ref="D22:L22" si="2">C22*(1+$B$8)</f>
        <v>0</v>
      </c>
      <c r="E22" s="94">
        <f t="shared" si="2"/>
        <v>0</v>
      </c>
      <c r="F22" s="94">
        <f t="shared" si="2"/>
        <v>0</v>
      </c>
      <c r="G22" s="94">
        <f t="shared" si="2"/>
        <v>0</v>
      </c>
      <c r="H22" s="94">
        <f t="shared" si="2"/>
        <v>0</v>
      </c>
      <c r="I22" s="94">
        <f t="shared" si="2"/>
        <v>0</v>
      </c>
      <c r="J22" s="94">
        <f t="shared" si="2"/>
        <v>0</v>
      </c>
      <c r="K22" s="94">
        <f t="shared" si="2"/>
        <v>0</v>
      </c>
      <c r="L22" s="94">
        <f t="shared" si="2"/>
        <v>0</v>
      </c>
    </row>
    <row r="23" spans="1:15" x14ac:dyDescent="0.15">
      <c r="A23" s="67" t="s">
        <v>15</v>
      </c>
      <c r="B23" s="92"/>
      <c r="C23" s="80">
        <v>5000</v>
      </c>
      <c r="D23" s="94">
        <f t="shared" ref="D23:L23" si="3">C23*(1+$B$8)</f>
        <v>5150</v>
      </c>
      <c r="E23" s="94">
        <f t="shared" si="3"/>
        <v>5304.5</v>
      </c>
      <c r="F23" s="94">
        <f t="shared" si="3"/>
        <v>5463.6350000000002</v>
      </c>
      <c r="G23" s="94">
        <f t="shared" si="3"/>
        <v>5627.5440500000004</v>
      </c>
      <c r="H23" s="94">
        <f t="shared" si="3"/>
        <v>5796.3703715000001</v>
      </c>
      <c r="I23" s="94">
        <f t="shared" si="3"/>
        <v>5970.2614826449999</v>
      </c>
      <c r="J23" s="94">
        <f t="shared" si="3"/>
        <v>6149.3693271243501</v>
      </c>
      <c r="K23" s="94">
        <f t="shared" si="3"/>
        <v>6333.8504069380806</v>
      </c>
      <c r="L23" s="94">
        <f t="shared" si="3"/>
        <v>6523.865919146223</v>
      </c>
    </row>
    <row r="24" spans="1:15" x14ac:dyDescent="0.15">
      <c r="A24" s="79" t="s">
        <v>82</v>
      </c>
      <c r="B24" s="92"/>
      <c r="C24" s="95">
        <v>60000</v>
      </c>
      <c r="D24" s="96">
        <f t="shared" ref="D24" si="4">C24*(1+$B$8)</f>
        <v>61800</v>
      </c>
      <c r="E24" s="96">
        <f t="shared" ref="E24" si="5">D24*(1+$B$8)</f>
        <v>63654</v>
      </c>
      <c r="F24" s="96">
        <f t="shared" ref="F24" si="6">E24*(1+$B$8)</f>
        <v>65563.62</v>
      </c>
      <c r="G24" s="96">
        <f t="shared" ref="G24" si="7">F24*(1+$B$8)</f>
        <v>67530.528599999991</v>
      </c>
      <c r="H24" s="96">
        <f t="shared" ref="H24" si="8">G24*(1+$B$8)</f>
        <v>69556.444457999998</v>
      </c>
      <c r="I24" s="96">
        <f t="shared" ref="I24" si="9">H24*(1+$B$8)</f>
        <v>71643.137791739995</v>
      </c>
      <c r="J24" s="96">
        <f t="shared" ref="J24" si="10">I24*(1+$B$8)</f>
        <v>73792.431925492201</v>
      </c>
      <c r="K24" s="96">
        <f t="shared" ref="K24" si="11">J24*(1+$B$8)</f>
        <v>76006.204883256971</v>
      </c>
      <c r="L24" s="96">
        <f t="shared" ref="L24" si="12">K24*(1+$B$8)</f>
        <v>78286.391029754683</v>
      </c>
    </row>
    <row r="25" spans="1:15" ht="15" x14ac:dyDescent="0.15">
      <c r="A25" s="68" t="s">
        <v>79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</row>
    <row r="26" spans="1:15" s="10" customFormat="1" x14ac:dyDescent="0.15">
      <c r="A26" s="21" t="s">
        <v>16</v>
      </c>
      <c r="B26" s="97">
        <f>SUM(B22:B25)</f>
        <v>0</v>
      </c>
      <c r="C26" s="97">
        <f>SUM(C22:C25)</f>
        <v>65000</v>
      </c>
      <c r="D26" s="97">
        <f t="shared" ref="D26:L26" si="13">SUM(D22:D25)</f>
        <v>66950</v>
      </c>
      <c r="E26" s="97">
        <f t="shared" si="13"/>
        <v>68958.5</v>
      </c>
      <c r="F26" s="97">
        <f t="shared" si="13"/>
        <v>71027.25499999999</v>
      </c>
      <c r="G26" s="97">
        <f t="shared" si="13"/>
        <v>73158.072649999987</v>
      </c>
      <c r="H26" s="97">
        <f t="shared" si="13"/>
        <v>75352.814829499999</v>
      </c>
      <c r="I26" s="97">
        <f t="shared" si="13"/>
        <v>77613.399274384996</v>
      </c>
      <c r="J26" s="97">
        <f t="shared" si="13"/>
        <v>79941.801252616555</v>
      </c>
      <c r="K26" s="97">
        <f t="shared" si="13"/>
        <v>82340.055290195058</v>
      </c>
      <c r="L26" s="97">
        <f t="shared" si="13"/>
        <v>84810.256948900904</v>
      </c>
      <c r="O26" s="11"/>
    </row>
    <row r="27" spans="1:15" s="10" customFormat="1" ht="15" thickBot="1" x14ac:dyDescent="0.2">
      <c r="A27" s="21"/>
      <c r="B27" s="119"/>
      <c r="C27" s="97"/>
      <c r="D27" s="97"/>
      <c r="E27" s="97"/>
      <c r="F27" s="97"/>
      <c r="G27" s="97"/>
      <c r="H27" s="97"/>
      <c r="I27" s="97"/>
      <c r="J27" s="97"/>
      <c r="K27" s="97"/>
      <c r="L27" s="97"/>
      <c r="O27" s="11"/>
    </row>
    <row r="28" spans="1:15" s="13" customFormat="1" ht="15" thickTop="1" x14ac:dyDescent="0.15">
      <c r="A28" s="15" t="s">
        <v>36</v>
      </c>
      <c r="B28" s="98">
        <f>B19+B26</f>
        <v>-200000</v>
      </c>
      <c r="C28" s="98">
        <f>C19+C26</f>
        <v>65000</v>
      </c>
      <c r="D28" s="98">
        <f t="shared" ref="D28:L28" si="14">D19+D26</f>
        <v>66950</v>
      </c>
      <c r="E28" s="98">
        <f t="shared" si="14"/>
        <v>68958.5</v>
      </c>
      <c r="F28" s="98">
        <f t="shared" si="14"/>
        <v>71027.25499999999</v>
      </c>
      <c r="G28" s="98">
        <f t="shared" si="14"/>
        <v>73158.072649999987</v>
      </c>
      <c r="H28" s="98">
        <f t="shared" si="14"/>
        <v>75352.814829499999</v>
      </c>
      <c r="I28" s="98">
        <f t="shared" si="14"/>
        <v>77613.399274384996</v>
      </c>
      <c r="J28" s="98">
        <f t="shared" si="14"/>
        <v>79941.801252616555</v>
      </c>
      <c r="K28" s="98">
        <f t="shared" si="14"/>
        <v>82340.055290195058</v>
      </c>
      <c r="L28" s="98">
        <f t="shared" si="14"/>
        <v>84810.256948900904</v>
      </c>
      <c r="O28" s="14"/>
    </row>
    <row r="29" spans="1:15" s="110" customFormat="1" x14ac:dyDescent="0.15">
      <c r="A29" s="108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O29" s="111"/>
    </row>
    <row r="30" spans="1:15" s="121" customFormat="1" x14ac:dyDescent="0.15">
      <c r="A30" s="112" t="s">
        <v>76</v>
      </c>
      <c r="B30" s="120">
        <f t="shared" ref="B30:L30" si="15">SUM(B19)/(1+$B$5)^B$11</f>
        <v>-200000</v>
      </c>
      <c r="C30" s="120">
        <f t="shared" si="15"/>
        <v>0</v>
      </c>
      <c r="D30" s="120">
        <f t="shared" si="15"/>
        <v>0</v>
      </c>
      <c r="E30" s="120">
        <f t="shared" si="15"/>
        <v>0</v>
      </c>
      <c r="F30" s="120">
        <f t="shared" si="15"/>
        <v>0</v>
      </c>
      <c r="G30" s="120">
        <f t="shared" si="15"/>
        <v>0</v>
      </c>
      <c r="H30" s="120">
        <f t="shared" si="15"/>
        <v>0</v>
      </c>
      <c r="I30" s="120">
        <f t="shared" si="15"/>
        <v>0</v>
      </c>
      <c r="J30" s="120">
        <f t="shared" si="15"/>
        <v>0</v>
      </c>
      <c r="K30" s="120">
        <f t="shared" si="15"/>
        <v>0</v>
      </c>
      <c r="L30" s="120">
        <f t="shared" si="15"/>
        <v>0</v>
      </c>
    </row>
    <row r="31" spans="1:15" s="123" customFormat="1" x14ac:dyDescent="0.15">
      <c r="A31" s="113" t="s">
        <v>77</v>
      </c>
      <c r="B31" s="122">
        <f t="shared" ref="B31:L31" si="16">B26/(1+$B$5)^B$11</f>
        <v>0</v>
      </c>
      <c r="C31" s="122">
        <f t="shared" si="16"/>
        <v>59090.909090909088</v>
      </c>
      <c r="D31" s="122">
        <f t="shared" si="16"/>
        <v>55330.578512396685</v>
      </c>
      <c r="E31" s="122">
        <f t="shared" si="16"/>
        <v>51809.541697971435</v>
      </c>
      <c r="F31" s="122">
        <f t="shared" si="16"/>
        <v>48512.570862645975</v>
      </c>
      <c r="G31" s="122">
        <f t="shared" si="16"/>
        <v>45425.407262295768</v>
      </c>
      <c r="H31" s="122">
        <f t="shared" si="16"/>
        <v>42534.699527422403</v>
      </c>
      <c r="I31" s="122">
        <f t="shared" si="16"/>
        <v>39827.945921131883</v>
      </c>
      <c r="J31" s="122">
        <f t="shared" si="16"/>
        <v>37293.440271605316</v>
      </c>
      <c r="K31" s="122">
        <f t="shared" si="16"/>
        <v>34920.221345230428</v>
      </c>
      <c r="L31" s="122">
        <f t="shared" si="16"/>
        <v>32698.025441443035</v>
      </c>
    </row>
    <row r="32" spans="1:15" s="116" customFormat="1" ht="14.25" customHeight="1" x14ac:dyDescent="0.15">
      <c r="A32" s="114" t="s">
        <v>29</v>
      </c>
      <c r="B32" s="115">
        <f>B28</f>
        <v>-200000</v>
      </c>
      <c r="C32" s="115">
        <f>B32+C28</f>
        <v>-135000</v>
      </c>
      <c r="D32" s="115">
        <f t="shared" ref="D32:L32" si="17">C32+D28</f>
        <v>-68050</v>
      </c>
      <c r="E32" s="115">
        <f t="shared" si="17"/>
        <v>908.5</v>
      </c>
      <c r="F32" s="115">
        <f t="shared" si="17"/>
        <v>71935.75499999999</v>
      </c>
      <c r="G32" s="115">
        <f t="shared" si="17"/>
        <v>145093.82764999999</v>
      </c>
      <c r="H32" s="115">
        <f t="shared" si="17"/>
        <v>220446.64247949998</v>
      </c>
      <c r="I32" s="115">
        <f t="shared" si="17"/>
        <v>298060.04175388499</v>
      </c>
      <c r="J32" s="115">
        <f t="shared" si="17"/>
        <v>378001.84300650156</v>
      </c>
      <c r="K32" s="115">
        <f t="shared" si="17"/>
        <v>460341.8982966966</v>
      </c>
      <c r="L32" s="115">
        <f t="shared" si="17"/>
        <v>545152.15524559747</v>
      </c>
      <c r="O32" s="117"/>
    </row>
    <row r="33" spans="1:15" s="110" customFormat="1" x14ac:dyDescent="0.15">
      <c r="A33" s="108" t="s">
        <v>37</v>
      </c>
      <c r="B33" s="118">
        <f t="shared" ref="B33:L33" si="18">B28/(1+$B$5)^B11</f>
        <v>-200000</v>
      </c>
      <c r="C33" s="118">
        <f t="shared" si="18"/>
        <v>59090.909090909088</v>
      </c>
      <c r="D33" s="118">
        <f t="shared" si="18"/>
        <v>55330.578512396685</v>
      </c>
      <c r="E33" s="118">
        <f t="shared" si="18"/>
        <v>51809.541697971435</v>
      </c>
      <c r="F33" s="118">
        <f t="shared" si="18"/>
        <v>48512.570862645975</v>
      </c>
      <c r="G33" s="118">
        <f t="shared" si="18"/>
        <v>45425.407262295768</v>
      </c>
      <c r="H33" s="118">
        <f t="shared" si="18"/>
        <v>42534.699527422403</v>
      </c>
      <c r="I33" s="118">
        <f t="shared" si="18"/>
        <v>39827.945921131883</v>
      </c>
      <c r="J33" s="118">
        <f t="shared" si="18"/>
        <v>37293.440271605316</v>
      </c>
      <c r="K33" s="118">
        <f t="shared" si="18"/>
        <v>34920.221345230428</v>
      </c>
      <c r="L33" s="118">
        <f t="shared" si="18"/>
        <v>32698.025441443035</v>
      </c>
      <c r="O33" s="111"/>
    </row>
    <row r="34" spans="1:15" s="116" customFormat="1" ht="14.25" customHeight="1" x14ac:dyDescent="0.15">
      <c r="A34" s="114" t="s">
        <v>30</v>
      </c>
      <c r="B34" s="115">
        <f>B33</f>
        <v>-200000</v>
      </c>
      <c r="C34" s="115">
        <f>B34+C33</f>
        <v>-140909.09090909091</v>
      </c>
      <c r="D34" s="115">
        <f t="shared" ref="D34:L34" si="19">C34+D33</f>
        <v>-85578.512396694219</v>
      </c>
      <c r="E34" s="115">
        <f t="shared" si="19"/>
        <v>-33768.970698722784</v>
      </c>
      <c r="F34" s="115">
        <f t="shared" si="19"/>
        <v>14743.600163923191</v>
      </c>
      <c r="G34" s="115">
        <f t="shared" si="19"/>
        <v>60169.007426218959</v>
      </c>
      <c r="H34" s="115">
        <f t="shared" si="19"/>
        <v>102703.70695364136</v>
      </c>
      <c r="I34" s="115">
        <f t="shared" si="19"/>
        <v>142531.65287477325</v>
      </c>
      <c r="J34" s="115">
        <f t="shared" si="19"/>
        <v>179825.09314637858</v>
      </c>
      <c r="K34" s="115">
        <f t="shared" si="19"/>
        <v>214745.314491609</v>
      </c>
      <c r="L34" s="115">
        <f t="shared" si="19"/>
        <v>247443.33993305202</v>
      </c>
      <c r="O34" s="117"/>
    </row>
    <row r="35" spans="1:15" ht="14.25" customHeight="1" x14ac:dyDescent="0.15">
      <c r="A35" s="16"/>
      <c r="B35" s="100"/>
      <c r="C35" s="126" t="s">
        <v>39</v>
      </c>
      <c r="D35" s="127"/>
      <c r="E35" s="127"/>
      <c r="F35" s="127"/>
      <c r="G35" s="127"/>
      <c r="H35" s="127"/>
      <c r="I35" s="127"/>
      <c r="J35" s="127"/>
      <c r="K35" s="127"/>
      <c r="L35" s="128"/>
    </row>
    <row r="36" spans="1:15" ht="14.25" customHeight="1" x14ac:dyDescent="0.15">
      <c r="A36" s="16"/>
      <c r="B36" s="99" t="s">
        <v>40</v>
      </c>
      <c r="C36" s="101" t="s">
        <v>41</v>
      </c>
      <c r="D36" s="102" t="s">
        <v>42</v>
      </c>
      <c r="E36" s="102" t="s">
        <v>43</v>
      </c>
      <c r="F36" s="102" t="s">
        <v>44</v>
      </c>
      <c r="G36" s="102" t="s">
        <v>45</v>
      </c>
      <c r="H36" s="102" t="s">
        <v>46</v>
      </c>
      <c r="I36" s="102" t="s">
        <v>47</v>
      </c>
      <c r="J36" s="102" t="s">
        <v>48</v>
      </c>
      <c r="K36" s="102" t="s">
        <v>49</v>
      </c>
      <c r="L36" s="103" t="s">
        <v>40</v>
      </c>
    </row>
    <row r="37" spans="1:15" x14ac:dyDescent="0.15">
      <c r="A37" s="30" t="s">
        <v>2</v>
      </c>
      <c r="B37" s="104">
        <f>SUM(B33:L33)</f>
        <v>247443.33993305202</v>
      </c>
      <c r="C37" s="105">
        <f>$B$33+SUM($C$33:C33)</f>
        <v>-140909.09090909091</v>
      </c>
      <c r="D37" s="106">
        <f>$B$33+SUM($C$33:D33)</f>
        <v>-85578.512396694219</v>
      </c>
      <c r="E37" s="106">
        <f>$B$33+SUM($C$33:E33)</f>
        <v>-33768.970698722784</v>
      </c>
      <c r="F37" s="106">
        <f>$B$33+SUM($C$33:F33)</f>
        <v>14743.600163923198</v>
      </c>
      <c r="G37" s="106">
        <f>$B$33+SUM($C$33:G33)</f>
        <v>60169.007426218974</v>
      </c>
      <c r="H37" s="106">
        <f>$B$33+SUM($C$33:H33)</f>
        <v>102703.70695364138</v>
      </c>
      <c r="I37" s="106">
        <f>$B$33+SUM($C$33:I33)</f>
        <v>142531.65287477325</v>
      </c>
      <c r="J37" s="106">
        <f>$B$33+SUM($C$33:J33)</f>
        <v>179825.09314637858</v>
      </c>
      <c r="K37" s="106">
        <f>$B$33+SUM($C$33:K33)</f>
        <v>214745.314491609</v>
      </c>
      <c r="L37" s="107">
        <f>$B$33+SUM($C$33:L33)</f>
        <v>247443.33993305202</v>
      </c>
    </row>
    <row r="38" spans="1:15" x14ac:dyDescent="0.15">
      <c r="A38" s="30" t="s">
        <v>0</v>
      </c>
      <c r="B38" s="26">
        <f>-B28/C28</f>
        <v>3.0769230769230771</v>
      </c>
    </row>
    <row r="39" spans="1:15" x14ac:dyDescent="0.15">
      <c r="A39" s="30" t="s">
        <v>1</v>
      </c>
      <c r="B39" s="27">
        <f>-C28/B28</f>
        <v>0.32500000000000001</v>
      </c>
    </row>
    <row r="40" spans="1:15" x14ac:dyDescent="0.15">
      <c r="A40" s="31" t="s">
        <v>5</v>
      </c>
      <c r="B40" s="28">
        <f>IRR($B$28:$L$28,0.1)</f>
        <v>0.32972887236507198</v>
      </c>
      <c r="C40" s="40">
        <f>IRR($B$28:$C$28,0.1)</f>
        <v>-0.67500000000000004</v>
      </c>
      <c r="D40" s="41">
        <f>IRR($B$28:$D$28,0.1)</f>
        <v>-0.23653723077049116</v>
      </c>
      <c r="E40" s="41">
        <f>IRR($B$28:$E$28,0.1)</f>
        <v>2.2473530854831836E-3</v>
      </c>
      <c r="F40" s="41">
        <f>IRR($B$28:$F$28,0.1)</f>
        <v>0.13309528469941623</v>
      </c>
      <c r="G40" s="41">
        <f>IRR($B$28:$G$28,0.1)</f>
        <v>0.20935088447537376</v>
      </c>
      <c r="H40" s="41">
        <f>IRR($B$28:$H$28,0.1)</f>
        <v>0.25628735951870718</v>
      </c>
      <c r="I40" s="41">
        <f>IRR($B$28:$I$28,0.1)</f>
        <v>0.28645350017698523</v>
      </c>
      <c r="J40" s="41">
        <f>IRR($B$28:$J$28,0.1)</f>
        <v>0.30650570104599351</v>
      </c>
      <c r="K40" s="41">
        <f>IRR($B$28:$K$28,0.1)</f>
        <v>0.32019142806600187</v>
      </c>
      <c r="L40" s="42">
        <f>IRR($B$28:$L$28,0.1)</f>
        <v>0.32972887236507198</v>
      </c>
    </row>
    <row r="41" spans="1:15" x14ac:dyDescent="0.15">
      <c r="A41" s="31" t="s">
        <v>4</v>
      </c>
      <c r="B41" s="28">
        <f>MIRR($B$28:$L$28,$B$6,$B$7)</f>
        <v>0.19223945633094175</v>
      </c>
      <c r="C41" s="34">
        <f>MIRR($B$28:$C$28,$B$6,$B$7)</f>
        <v>-0.67500000000000004</v>
      </c>
      <c r="D41" s="17">
        <f>MIRR($B$28:$D$28,$B$6,$B$7)</f>
        <v>-0.16798437514671627</v>
      </c>
      <c r="E41" s="17">
        <f>MIRR($B$28:$E$28,$B$6,$B$7)</f>
        <v>3.4236953827237349E-2</v>
      </c>
      <c r="F41" s="17">
        <f>MIRR($B$28:$F$28,$B$6,$B$7)</f>
        <v>0.11973497510951758</v>
      </c>
      <c r="G41" s="17">
        <f>MIRR($B$28:$G$28,$B$6,$B$7)</f>
        <v>0.15941201869415877</v>
      </c>
      <c r="H41" s="17">
        <f>MIRR($B$28:$H$28,$B$6,$B$7)</f>
        <v>0.17866569188662584</v>
      </c>
      <c r="I41" s="17">
        <f>MIRR($B$28:$I$28,$B$6,$B$7)</f>
        <v>0.18788450080165697</v>
      </c>
      <c r="J41" s="17">
        <f>MIRR($B$28:$J$28,$B$6,$B$7)</f>
        <v>0.19182335694730934</v>
      </c>
      <c r="K41" s="17">
        <f>MIRR($B$28:$K$28,$B$6,$B$7)</f>
        <v>0.1928540116435089</v>
      </c>
      <c r="L41" s="35">
        <f>MIRR($B$28:$L$28,$B$6,$B$7)</f>
        <v>0.19223945633094175</v>
      </c>
    </row>
    <row r="42" spans="1:15" x14ac:dyDescent="0.15">
      <c r="A42" s="31" t="s">
        <v>3</v>
      </c>
      <c r="B42" s="29">
        <f>SUM($B$31:$L$31)/(ABS(SUM(B30:L30)))</f>
        <v>2.23721669966526</v>
      </c>
      <c r="C42" s="36">
        <f>SUM($B31:C31)/ABS(SUM($B30:C30))</f>
        <v>0.29545454545454541</v>
      </c>
      <c r="D42" s="37">
        <f>SUM($B31:D31)/ABS(SUM($B30:D30))</f>
        <v>0.57210743801652886</v>
      </c>
      <c r="E42" s="37">
        <f>SUM($B31:E31)/ABS(SUM($B30:E30))</f>
        <v>0.83115514650638611</v>
      </c>
      <c r="F42" s="37">
        <f>SUM($B31:F31)/ABS(SUM($B30:F30))</f>
        <v>1.0737180008196159</v>
      </c>
      <c r="G42" s="37">
        <f>SUM($B31:G31)/ABS(SUM($B30:G30))</f>
        <v>1.3008450371310949</v>
      </c>
      <c r="H42" s="37">
        <f>SUM($B31:H31)/ABS(SUM($B30:H30))</f>
        <v>1.513518534768207</v>
      </c>
      <c r="I42" s="37">
        <f>SUM($B31:I31)/ABS(SUM($B30:I30))</f>
        <v>1.7126582643738664</v>
      </c>
      <c r="J42" s="37">
        <f>SUM($B31:J31)/ABS(SUM($B30:J30))</f>
        <v>1.899125465731893</v>
      </c>
      <c r="K42" s="37">
        <f>SUM($B31:K31)/ABS(SUM($B30:K30))</f>
        <v>2.0737265724580451</v>
      </c>
      <c r="L42" s="38">
        <f>SUM($B31:L31)/ABS(SUM($B30:L30))</f>
        <v>2.23721669966526</v>
      </c>
    </row>
    <row r="43" spans="1:15" ht="15" x14ac:dyDescent="0.2">
      <c r="B43" s="9"/>
      <c r="C43" s="3"/>
    </row>
    <row r="44" spans="1:15" x14ac:dyDescent="0.15">
      <c r="A44" s="5"/>
      <c r="B44" s="77" t="s">
        <v>81</v>
      </c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5" ht="16" x14ac:dyDescent="0.2">
      <c r="A45" s="124" t="s">
        <v>28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</row>
    <row r="46" spans="1:15" x14ac:dyDescent="0.1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5" x14ac:dyDescent="0.1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5" x14ac:dyDescent="0.1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x14ac:dyDescent="0.15">
      <c r="A49" s="5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x14ac:dyDescent="0.15">
      <c r="A50" s="5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x14ac:dyDescent="0.15">
      <c r="A51" s="5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x14ac:dyDescent="0.15">
      <c r="A52" s="5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2" x14ac:dyDescent="0.15">
      <c r="A53" s="5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x14ac:dyDescent="0.15">
      <c r="A54" s="5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x14ac:dyDescent="0.15">
      <c r="A55" s="5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x14ac:dyDescent="0.15">
      <c r="A56" s="5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x14ac:dyDescent="0.15">
      <c r="A57" s="5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x14ac:dyDescent="0.15">
      <c r="A58" s="5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x14ac:dyDescent="0.15">
      <c r="A59" s="5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x14ac:dyDescent="0.15">
      <c r="A60" s="5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x14ac:dyDescent="0.15">
      <c r="A61" s="5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 x14ac:dyDescent="0.15">
      <c r="A62" s="5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x14ac:dyDescent="0.15">
      <c r="A63" s="5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x14ac:dyDescent="0.15">
      <c r="A64" s="5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6" x14ac:dyDescent="0.2">
      <c r="A65" s="124" t="s">
        <v>32</v>
      </c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</row>
    <row r="66" spans="1:12" x14ac:dyDescent="0.15">
      <c r="A66" s="5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x14ac:dyDescent="0.15">
      <c r="A67" s="5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x14ac:dyDescent="0.15">
      <c r="A68" s="5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x14ac:dyDescent="0.15">
      <c r="A69" s="5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x14ac:dyDescent="0.15">
      <c r="A70" s="5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12" x14ac:dyDescent="0.15">
      <c r="A71" s="5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x14ac:dyDescent="0.15">
      <c r="A72" s="5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x14ac:dyDescent="0.15">
      <c r="A73" s="5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x14ac:dyDescent="0.15">
      <c r="A74" s="5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x14ac:dyDescent="0.15">
      <c r="A75" s="5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x14ac:dyDescent="0.15">
      <c r="A76" s="5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x14ac:dyDescent="0.15">
      <c r="A77" s="5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x14ac:dyDescent="0.15">
      <c r="A78" s="5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x14ac:dyDescent="0.15">
      <c r="A79" s="5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x14ac:dyDescent="0.15">
      <c r="A80" s="5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x14ac:dyDescent="0.15">
      <c r="A81" s="5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x14ac:dyDescent="0.15">
      <c r="A82" s="5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x14ac:dyDescent="0.15">
      <c r="A83" s="5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x14ac:dyDescent="0.15">
      <c r="A84" s="5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6" x14ac:dyDescent="0.2">
      <c r="A85" s="124" t="s">
        <v>31</v>
      </c>
      <c r="B85" s="124"/>
      <c r="C85" s="124"/>
      <c r="D85" s="124"/>
      <c r="E85" s="124"/>
      <c r="F85" s="124"/>
      <c r="G85" s="124"/>
      <c r="H85" s="124"/>
      <c r="I85" s="124"/>
      <c r="J85" s="124"/>
      <c r="K85" s="124"/>
      <c r="L85" s="124"/>
    </row>
    <row r="86" spans="1:12" x14ac:dyDescent="0.15">
      <c r="A86" s="5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12" x14ac:dyDescent="0.15">
      <c r="A87" s="5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x14ac:dyDescent="0.15">
      <c r="A88" s="5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2" x14ac:dyDescent="0.15">
      <c r="A89" s="5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x14ac:dyDescent="0.15">
      <c r="A90" s="5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x14ac:dyDescent="0.15">
      <c r="A91" s="5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x14ac:dyDescent="0.15">
      <c r="A92" s="5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 x14ac:dyDescent="0.15">
      <c r="A93" s="5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1:12" x14ac:dyDescent="0.15">
      <c r="A94" s="5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1:12" x14ac:dyDescent="0.15">
      <c r="A95" s="5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x14ac:dyDescent="0.15">
      <c r="A96" s="5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x14ac:dyDescent="0.15">
      <c r="A97" s="5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12" x14ac:dyDescent="0.15">
      <c r="A98" s="5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1:12" x14ac:dyDescent="0.15">
      <c r="A99" s="5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x14ac:dyDescent="0.15">
      <c r="A100" s="5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x14ac:dyDescent="0.15">
      <c r="A101" s="5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x14ac:dyDescent="0.15">
      <c r="A102" s="5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x14ac:dyDescent="0.15">
      <c r="A103" s="5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16" x14ac:dyDescent="0.2">
      <c r="A104" s="124" t="s">
        <v>33</v>
      </c>
      <c r="B104" s="124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</row>
    <row r="105" spans="1:12" x14ac:dyDescent="0.15">
      <c r="A105" s="5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x14ac:dyDescent="0.15">
      <c r="A106" s="5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x14ac:dyDescent="0.15">
      <c r="A107" s="5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x14ac:dyDescent="0.15">
      <c r="A108" s="5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x14ac:dyDescent="0.15">
      <c r="A109" s="5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x14ac:dyDescent="0.15">
      <c r="A110" s="5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x14ac:dyDescent="0.15">
      <c r="A111" s="5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x14ac:dyDescent="0.15">
      <c r="A112" s="5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x14ac:dyDescent="0.15">
      <c r="A113" s="5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x14ac:dyDescent="0.15">
      <c r="A114" s="5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x14ac:dyDescent="0.15">
      <c r="A115" s="5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x14ac:dyDescent="0.15">
      <c r="A116" s="5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x14ac:dyDescent="0.15">
      <c r="A117" s="5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x14ac:dyDescent="0.15">
      <c r="A118" s="5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x14ac:dyDescent="0.15">
      <c r="A119" s="5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x14ac:dyDescent="0.15">
      <c r="A120" s="5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x14ac:dyDescent="0.15">
      <c r="A121" s="5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x14ac:dyDescent="0.15">
      <c r="A122" s="5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5" spans="1:12" x14ac:dyDescent="0.15">
      <c r="A125" s="1"/>
    </row>
  </sheetData>
  <mergeCells count="8">
    <mergeCell ref="A104:L104"/>
    <mergeCell ref="A1:L1"/>
    <mergeCell ref="A2:L2"/>
    <mergeCell ref="A45:L45"/>
    <mergeCell ref="A85:L85"/>
    <mergeCell ref="A65:L65"/>
    <mergeCell ref="C35:L35"/>
    <mergeCell ref="D3:H3"/>
  </mergeCells>
  <phoneticPr fontId="5" type="noConversion"/>
  <pageMargins left="0.7" right="0.7" top="0.75" bottom="0.75" header="0.3" footer="0.3"/>
  <pageSetup scale="43" fitToHeight="0" orientation="portrait"/>
  <rowBreaks count="2" manualBreakCount="2">
    <brk id="44" max="16383" man="1"/>
    <brk id="84" max="16383" man="1"/>
  </rowBreaks>
  <ignoredErrors>
    <ignoredError sqref="B33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43"/>
  <sheetViews>
    <sheetView view="pageLayout" topLeftCell="A19" zoomScale="130" workbookViewId="0">
      <selection activeCell="L31" sqref="L31"/>
    </sheetView>
  </sheetViews>
  <sheetFormatPr baseColWidth="10" defaultColWidth="8.83203125" defaultRowHeight="15" x14ac:dyDescent="0.2"/>
  <cols>
    <col min="1" max="1" width="20" style="3" customWidth="1"/>
    <col min="2" max="2" width="11.1640625" style="3" bestFit="1" customWidth="1"/>
    <col min="3" max="3" width="10.6640625" style="3" customWidth="1"/>
    <col min="4" max="5" width="9.6640625" style="3" bestFit="1" customWidth="1"/>
    <col min="6" max="12" width="9.5" style="3" bestFit="1" customWidth="1"/>
    <col min="13" max="256" width="8.83203125" style="3"/>
    <col min="257" max="257" width="20" style="3" customWidth="1"/>
    <col min="258" max="258" width="11.1640625" style="3" bestFit="1" customWidth="1"/>
    <col min="259" max="259" width="10.6640625" style="3" customWidth="1"/>
    <col min="260" max="261" width="9.6640625" style="3" bestFit="1" customWidth="1"/>
    <col min="262" max="268" width="9.5" style="3" bestFit="1" customWidth="1"/>
    <col min="269" max="512" width="8.83203125" style="3"/>
    <col min="513" max="513" width="20" style="3" customWidth="1"/>
    <col min="514" max="514" width="11.1640625" style="3" bestFit="1" customWidth="1"/>
    <col min="515" max="515" width="10.6640625" style="3" customWidth="1"/>
    <col min="516" max="517" width="9.6640625" style="3" bestFit="1" customWidth="1"/>
    <col min="518" max="524" width="9.5" style="3" bestFit="1" customWidth="1"/>
    <col min="525" max="768" width="8.83203125" style="3"/>
    <col min="769" max="769" width="20" style="3" customWidth="1"/>
    <col min="770" max="770" width="11.1640625" style="3" bestFit="1" customWidth="1"/>
    <col min="771" max="771" width="10.6640625" style="3" customWidth="1"/>
    <col min="772" max="773" width="9.6640625" style="3" bestFit="1" customWidth="1"/>
    <col min="774" max="780" width="9.5" style="3" bestFit="1" customWidth="1"/>
    <col min="781" max="1024" width="8.83203125" style="3"/>
    <col min="1025" max="1025" width="20" style="3" customWidth="1"/>
    <col min="1026" max="1026" width="11.1640625" style="3" bestFit="1" customWidth="1"/>
    <col min="1027" max="1027" width="10.6640625" style="3" customWidth="1"/>
    <col min="1028" max="1029" width="9.6640625" style="3" bestFit="1" customWidth="1"/>
    <col min="1030" max="1036" width="9.5" style="3" bestFit="1" customWidth="1"/>
    <col min="1037" max="1280" width="8.83203125" style="3"/>
    <col min="1281" max="1281" width="20" style="3" customWidth="1"/>
    <col min="1282" max="1282" width="11.1640625" style="3" bestFit="1" customWidth="1"/>
    <col min="1283" max="1283" width="10.6640625" style="3" customWidth="1"/>
    <col min="1284" max="1285" width="9.6640625" style="3" bestFit="1" customWidth="1"/>
    <col min="1286" max="1292" width="9.5" style="3" bestFit="1" customWidth="1"/>
    <col min="1293" max="1536" width="8.83203125" style="3"/>
    <col min="1537" max="1537" width="20" style="3" customWidth="1"/>
    <col min="1538" max="1538" width="11.1640625" style="3" bestFit="1" customWidth="1"/>
    <col min="1539" max="1539" width="10.6640625" style="3" customWidth="1"/>
    <col min="1540" max="1541" width="9.6640625" style="3" bestFit="1" customWidth="1"/>
    <col min="1542" max="1548" width="9.5" style="3" bestFit="1" customWidth="1"/>
    <col min="1549" max="1792" width="8.83203125" style="3"/>
    <col min="1793" max="1793" width="20" style="3" customWidth="1"/>
    <col min="1794" max="1794" width="11.1640625" style="3" bestFit="1" customWidth="1"/>
    <col min="1795" max="1795" width="10.6640625" style="3" customWidth="1"/>
    <col min="1796" max="1797" width="9.6640625" style="3" bestFit="1" customWidth="1"/>
    <col min="1798" max="1804" width="9.5" style="3" bestFit="1" customWidth="1"/>
    <col min="1805" max="2048" width="8.83203125" style="3"/>
    <col min="2049" max="2049" width="20" style="3" customWidth="1"/>
    <col min="2050" max="2050" width="11.1640625" style="3" bestFit="1" customWidth="1"/>
    <col min="2051" max="2051" width="10.6640625" style="3" customWidth="1"/>
    <col min="2052" max="2053" width="9.6640625" style="3" bestFit="1" customWidth="1"/>
    <col min="2054" max="2060" width="9.5" style="3" bestFit="1" customWidth="1"/>
    <col min="2061" max="2304" width="8.83203125" style="3"/>
    <col min="2305" max="2305" width="20" style="3" customWidth="1"/>
    <col min="2306" max="2306" width="11.1640625" style="3" bestFit="1" customWidth="1"/>
    <col min="2307" max="2307" width="10.6640625" style="3" customWidth="1"/>
    <col min="2308" max="2309" width="9.6640625" style="3" bestFit="1" customWidth="1"/>
    <col min="2310" max="2316" width="9.5" style="3" bestFit="1" customWidth="1"/>
    <col min="2317" max="2560" width="8.83203125" style="3"/>
    <col min="2561" max="2561" width="20" style="3" customWidth="1"/>
    <col min="2562" max="2562" width="11.1640625" style="3" bestFit="1" customWidth="1"/>
    <col min="2563" max="2563" width="10.6640625" style="3" customWidth="1"/>
    <col min="2564" max="2565" width="9.6640625" style="3" bestFit="1" customWidth="1"/>
    <col min="2566" max="2572" width="9.5" style="3" bestFit="1" customWidth="1"/>
    <col min="2573" max="2816" width="8.83203125" style="3"/>
    <col min="2817" max="2817" width="20" style="3" customWidth="1"/>
    <col min="2818" max="2818" width="11.1640625" style="3" bestFit="1" customWidth="1"/>
    <col min="2819" max="2819" width="10.6640625" style="3" customWidth="1"/>
    <col min="2820" max="2821" width="9.6640625" style="3" bestFit="1" customWidth="1"/>
    <col min="2822" max="2828" width="9.5" style="3" bestFit="1" customWidth="1"/>
    <col min="2829" max="3072" width="8.83203125" style="3"/>
    <col min="3073" max="3073" width="20" style="3" customWidth="1"/>
    <col min="3074" max="3074" width="11.1640625" style="3" bestFit="1" customWidth="1"/>
    <col min="3075" max="3075" width="10.6640625" style="3" customWidth="1"/>
    <col min="3076" max="3077" width="9.6640625" style="3" bestFit="1" customWidth="1"/>
    <col min="3078" max="3084" width="9.5" style="3" bestFit="1" customWidth="1"/>
    <col min="3085" max="3328" width="8.83203125" style="3"/>
    <col min="3329" max="3329" width="20" style="3" customWidth="1"/>
    <col min="3330" max="3330" width="11.1640625" style="3" bestFit="1" customWidth="1"/>
    <col min="3331" max="3331" width="10.6640625" style="3" customWidth="1"/>
    <col min="3332" max="3333" width="9.6640625" style="3" bestFit="1" customWidth="1"/>
    <col min="3334" max="3340" width="9.5" style="3" bestFit="1" customWidth="1"/>
    <col min="3341" max="3584" width="8.83203125" style="3"/>
    <col min="3585" max="3585" width="20" style="3" customWidth="1"/>
    <col min="3586" max="3586" width="11.1640625" style="3" bestFit="1" customWidth="1"/>
    <col min="3587" max="3587" width="10.6640625" style="3" customWidth="1"/>
    <col min="3588" max="3589" width="9.6640625" style="3" bestFit="1" customWidth="1"/>
    <col min="3590" max="3596" width="9.5" style="3" bestFit="1" customWidth="1"/>
    <col min="3597" max="3840" width="8.83203125" style="3"/>
    <col min="3841" max="3841" width="20" style="3" customWidth="1"/>
    <col min="3842" max="3842" width="11.1640625" style="3" bestFit="1" customWidth="1"/>
    <col min="3843" max="3843" width="10.6640625" style="3" customWidth="1"/>
    <col min="3844" max="3845" width="9.6640625" style="3" bestFit="1" customWidth="1"/>
    <col min="3846" max="3852" width="9.5" style="3" bestFit="1" customWidth="1"/>
    <col min="3853" max="4096" width="8.83203125" style="3"/>
    <col min="4097" max="4097" width="20" style="3" customWidth="1"/>
    <col min="4098" max="4098" width="11.1640625" style="3" bestFit="1" customWidth="1"/>
    <col min="4099" max="4099" width="10.6640625" style="3" customWidth="1"/>
    <col min="4100" max="4101" width="9.6640625" style="3" bestFit="1" customWidth="1"/>
    <col min="4102" max="4108" width="9.5" style="3" bestFit="1" customWidth="1"/>
    <col min="4109" max="4352" width="8.83203125" style="3"/>
    <col min="4353" max="4353" width="20" style="3" customWidth="1"/>
    <col min="4354" max="4354" width="11.1640625" style="3" bestFit="1" customWidth="1"/>
    <col min="4355" max="4355" width="10.6640625" style="3" customWidth="1"/>
    <col min="4356" max="4357" width="9.6640625" style="3" bestFit="1" customWidth="1"/>
    <col min="4358" max="4364" width="9.5" style="3" bestFit="1" customWidth="1"/>
    <col min="4365" max="4608" width="8.83203125" style="3"/>
    <col min="4609" max="4609" width="20" style="3" customWidth="1"/>
    <col min="4610" max="4610" width="11.1640625" style="3" bestFit="1" customWidth="1"/>
    <col min="4611" max="4611" width="10.6640625" style="3" customWidth="1"/>
    <col min="4612" max="4613" width="9.6640625" style="3" bestFit="1" customWidth="1"/>
    <col min="4614" max="4620" width="9.5" style="3" bestFit="1" customWidth="1"/>
    <col min="4621" max="4864" width="8.83203125" style="3"/>
    <col min="4865" max="4865" width="20" style="3" customWidth="1"/>
    <col min="4866" max="4866" width="11.1640625" style="3" bestFit="1" customWidth="1"/>
    <col min="4867" max="4867" width="10.6640625" style="3" customWidth="1"/>
    <col min="4868" max="4869" width="9.6640625" style="3" bestFit="1" customWidth="1"/>
    <col min="4870" max="4876" width="9.5" style="3" bestFit="1" customWidth="1"/>
    <col min="4877" max="5120" width="8.83203125" style="3"/>
    <col min="5121" max="5121" width="20" style="3" customWidth="1"/>
    <col min="5122" max="5122" width="11.1640625" style="3" bestFit="1" customWidth="1"/>
    <col min="5123" max="5123" width="10.6640625" style="3" customWidth="1"/>
    <col min="5124" max="5125" width="9.6640625" style="3" bestFit="1" customWidth="1"/>
    <col min="5126" max="5132" width="9.5" style="3" bestFit="1" customWidth="1"/>
    <col min="5133" max="5376" width="8.83203125" style="3"/>
    <col min="5377" max="5377" width="20" style="3" customWidth="1"/>
    <col min="5378" max="5378" width="11.1640625" style="3" bestFit="1" customWidth="1"/>
    <col min="5379" max="5379" width="10.6640625" style="3" customWidth="1"/>
    <col min="5380" max="5381" width="9.6640625" style="3" bestFit="1" customWidth="1"/>
    <col min="5382" max="5388" width="9.5" style="3" bestFit="1" customWidth="1"/>
    <col min="5389" max="5632" width="8.83203125" style="3"/>
    <col min="5633" max="5633" width="20" style="3" customWidth="1"/>
    <col min="5634" max="5634" width="11.1640625" style="3" bestFit="1" customWidth="1"/>
    <col min="5635" max="5635" width="10.6640625" style="3" customWidth="1"/>
    <col min="5636" max="5637" width="9.6640625" style="3" bestFit="1" customWidth="1"/>
    <col min="5638" max="5644" width="9.5" style="3" bestFit="1" customWidth="1"/>
    <col min="5645" max="5888" width="8.83203125" style="3"/>
    <col min="5889" max="5889" width="20" style="3" customWidth="1"/>
    <col min="5890" max="5890" width="11.1640625" style="3" bestFit="1" customWidth="1"/>
    <col min="5891" max="5891" width="10.6640625" style="3" customWidth="1"/>
    <col min="5892" max="5893" width="9.6640625" style="3" bestFit="1" customWidth="1"/>
    <col min="5894" max="5900" width="9.5" style="3" bestFit="1" customWidth="1"/>
    <col min="5901" max="6144" width="8.83203125" style="3"/>
    <col min="6145" max="6145" width="20" style="3" customWidth="1"/>
    <col min="6146" max="6146" width="11.1640625" style="3" bestFit="1" customWidth="1"/>
    <col min="6147" max="6147" width="10.6640625" style="3" customWidth="1"/>
    <col min="6148" max="6149" width="9.6640625" style="3" bestFit="1" customWidth="1"/>
    <col min="6150" max="6156" width="9.5" style="3" bestFit="1" customWidth="1"/>
    <col min="6157" max="6400" width="8.83203125" style="3"/>
    <col min="6401" max="6401" width="20" style="3" customWidth="1"/>
    <col min="6402" max="6402" width="11.1640625" style="3" bestFit="1" customWidth="1"/>
    <col min="6403" max="6403" width="10.6640625" style="3" customWidth="1"/>
    <col min="6404" max="6405" width="9.6640625" style="3" bestFit="1" customWidth="1"/>
    <col min="6406" max="6412" width="9.5" style="3" bestFit="1" customWidth="1"/>
    <col min="6413" max="6656" width="8.83203125" style="3"/>
    <col min="6657" max="6657" width="20" style="3" customWidth="1"/>
    <col min="6658" max="6658" width="11.1640625" style="3" bestFit="1" customWidth="1"/>
    <col min="6659" max="6659" width="10.6640625" style="3" customWidth="1"/>
    <col min="6660" max="6661" width="9.6640625" style="3" bestFit="1" customWidth="1"/>
    <col min="6662" max="6668" width="9.5" style="3" bestFit="1" customWidth="1"/>
    <col min="6669" max="6912" width="8.83203125" style="3"/>
    <col min="6913" max="6913" width="20" style="3" customWidth="1"/>
    <col min="6914" max="6914" width="11.1640625" style="3" bestFit="1" customWidth="1"/>
    <col min="6915" max="6915" width="10.6640625" style="3" customWidth="1"/>
    <col min="6916" max="6917" width="9.6640625" style="3" bestFit="1" customWidth="1"/>
    <col min="6918" max="6924" width="9.5" style="3" bestFit="1" customWidth="1"/>
    <col min="6925" max="7168" width="8.83203125" style="3"/>
    <col min="7169" max="7169" width="20" style="3" customWidth="1"/>
    <col min="7170" max="7170" width="11.1640625" style="3" bestFit="1" customWidth="1"/>
    <col min="7171" max="7171" width="10.6640625" style="3" customWidth="1"/>
    <col min="7172" max="7173" width="9.6640625" style="3" bestFit="1" customWidth="1"/>
    <col min="7174" max="7180" width="9.5" style="3" bestFit="1" customWidth="1"/>
    <col min="7181" max="7424" width="8.83203125" style="3"/>
    <col min="7425" max="7425" width="20" style="3" customWidth="1"/>
    <col min="7426" max="7426" width="11.1640625" style="3" bestFit="1" customWidth="1"/>
    <col min="7427" max="7427" width="10.6640625" style="3" customWidth="1"/>
    <col min="7428" max="7429" width="9.6640625" style="3" bestFit="1" customWidth="1"/>
    <col min="7430" max="7436" width="9.5" style="3" bestFit="1" customWidth="1"/>
    <col min="7437" max="7680" width="8.83203125" style="3"/>
    <col min="7681" max="7681" width="20" style="3" customWidth="1"/>
    <col min="7682" max="7682" width="11.1640625" style="3" bestFit="1" customWidth="1"/>
    <col min="7683" max="7683" width="10.6640625" style="3" customWidth="1"/>
    <col min="7684" max="7685" width="9.6640625" style="3" bestFit="1" customWidth="1"/>
    <col min="7686" max="7692" width="9.5" style="3" bestFit="1" customWidth="1"/>
    <col min="7693" max="7936" width="8.83203125" style="3"/>
    <col min="7937" max="7937" width="20" style="3" customWidth="1"/>
    <col min="7938" max="7938" width="11.1640625" style="3" bestFit="1" customWidth="1"/>
    <col min="7939" max="7939" width="10.6640625" style="3" customWidth="1"/>
    <col min="7940" max="7941" width="9.6640625" style="3" bestFit="1" customWidth="1"/>
    <col min="7942" max="7948" width="9.5" style="3" bestFit="1" customWidth="1"/>
    <col min="7949" max="8192" width="8.83203125" style="3"/>
    <col min="8193" max="8193" width="20" style="3" customWidth="1"/>
    <col min="8194" max="8194" width="11.1640625" style="3" bestFit="1" customWidth="1"/>
    <col min="8195" max="8195" width="10.6640625" style="3" customWidth="1"/>
    <col min="8196" max="8197" width="9.6640625" style="3" bestFit="1" customWidth="1"/>
    <col min="8198" max="8204" width="9.5" style="3" bestFit="1" customWidth="1"/>
    <col min="8205" max="8448" width="8.83203125" style="3"/>
    <col min="8449" max="8449" width="20" style="3" customWidth="1"/>
    <col min="8450" max="8450" width="11.1640625" style="3" bestFit="1" customWidth="1"/>
    <col min="8451" max="8451" width="10.6640625" style="3" customWidth="1"/>
    <col min="8452" max="8453" width="9.6640625" style="3" bestFit="1" customWidth="1"/>
    <col min="8454" max="8460" width="9.5" style="3" bestFit="1" customWidth="1"/>
    <col min="8461" max="8704" width="8.83203125" style="3"/>
    <col min="8705" max="8705" width="20" style="3" customWidth="1"/>
    <col min="8706" max="8706" width="11.1640625" style="3" bestFit="1" customWidth="1"/>
    <col min="8707" max="8707" width="10.6640625" style="3" customWidth="1"/>
    <col min="8708" max="8709" width="9.6640625" style="3" bestFit="1" customWidth="1"/>
    <col min="8710" max="8716" width="9.5" style="3" bestFit="1" customWidth="1"/>
    <col min="8717" max="8960" width="8.83203125" style="3"/>
    <col min="8961" max="8961" width="20" style="3" customWidth="1"/>
    <col min="8962" max="8962" width="11.1640625" style="3" bestFit="1" customWidth="1"/>
    <col min="8963" max="8963" width="10.6640625" style="3" customWidth="1"/>
    <col min="8964" max="8965" width="9.6640625" style="3" bestFit="1" customWidth="1"/>
    <col min="8966" max="8972" width="9.5" style="3" bestFit="1" customWidth="1"/>
    <col min="8973" max="9216" width="8.83203125" style="3"/>
    <col min="9217" max="9217" width="20" style="3" customWidth="1"/>
    <col min="9218" max="9218" width="11.1640625" style="3" bestFit="1" customWidth="1"/>
    <col min="9219" max="9219" width="10.6640625" style="3" customWidth="1"/>
    <col min="9220" max="9221" width="9.6640625" style="3" bestFit="1" customWidth="1"/>
    <col min="9222" max="9228" width="9.5" style="3" bestFit="1" customWidth="1"/>
    <col min="9229" max="9472" width="8.83203125" style="3"/>
    <col min="9473" max="9473" width="20" style="3" customWidth="1"/>
    <col min="9474" max="9474" width="11.1640625" style="3" bestFit="1" customWidth="1"/>
    <col min="9475" max="9475" width="10.6640625" style="3" customWidth="1"/>
    <col min="9476" max="9477" width="9.6640625" style="3" bestFit="1" customWidth="1"/>
    <col min="9478" max="9484" width="9.5" style="3" bestFit="1" customWidth="1"/>
    <col min="9485" max="9728" width="8.83203125" style="3"/>
    <col min="9729" max="9729" width="20" style="3" customWidth="1"/>
    <col min="9730" max="9730" width="11.1640625" style="3" bestFit="1" customWidth="1"/>
    <col min="9731" max="9731" width="10.6640625" style="3" customWidth="1"/>
    <col min="9732" max="9733" width="9.6640625" style="3" bestFit="1" customWidth="1"/>
    <col min="9734" max="9740" width="9.5" style="3" bestFit="1" customWidth="1"/>
    <col min="9741" max="9984" width="8.83203125" style="3"/>
    <col min="9985" max="9985" width="20" style="3" customWidth="1"/>
    <col min="9986" max="9986" width="11.1640625" style="3" bestFit="1" customWidth="1"/>
    <col min="9987" max="9987" width="10.6640625" style="3" customWidth="1"/>
    <col min="9988" max="9989" width="9.6640625" style="3" bestFit="1" customWidth="1"/>
    <col min="9990" max="9996" width="9.5" style="3" bestFit="1" customWidth="1"/>
    <col min="9997" max="10240" width="8.83203125" style="3"/>
    <col min="10241" max="10241" width="20" style="3" customWidth="1"/>
    <col min="10242" max="10242" width="11.1640625" style="3" bestFit="1" customWidth="1"/>
    <col min="10243" max="10243" width="10.6640625" style="3" customWidth="1"/>
    <col min="10244" max="10245" width="9.6640625" style="3" bestFit="1" customWidth="1"/>
    <col min="10246" max="10252" width="9.5" style="3" bestFit="1" customWidth="1"/>
    <col min="10253" max="10496" width="8.83203125" style="3"/>
    <col min="10497" max="10497" width="20" style="3" customWidth="1"/>
    <col min="10498" max="10498" width="11.1640625" style="3" bestFit="1" customWidth="1"/>
    <col min="10499" max="10499" width="10.6640625" style="3" customWidth="1"/>
    <col min="10500" max="10501" width="9.6640625" style="3" bestFit="1" customWidth="1"/>
    <col min="10502" max="10508" width="9.5" style="3" bestFit="1" customWidth="1"/>
    <col min="10509" max="10752" width="8.83203125" style="3"/>
    <col min="10753" max="10753" width="20" style="3" customWidth="1"/>
    <col min="10754" max="10754" width="11.1640625" style="3" bestFit="1" customWidth="1"/>
    <col min="10755" max="10755" width="10.6640625" style="3" customWidth="1"/>
    <col min="10756" max="10757" width="9.6640625" style="3" bestFit="1" customWidth="1"/>
    <col min="10758" max="10764" width="9.5" style="3" bestFit="1" customWidth="1"/>
    <col min="10765" max="11008" width="8.83203125" style="3"/>
    <col min="11009" max="11009" width="20" style="3" customWidth="1"/>
    <col min="11010" max="11010" width="11.1640625" style="3" bestFit="1" customWidth="1"/>
    <col min="11011" max="11011" width="10.6640625" style="3" customWidth="1"/>
    <col min="11012" max="11013" width="9.6640625" style="3" bestFit="1" customWidth="1"/>
    <col min="11014" max="11020" width="9.5" style="3" bestFit="1" customWidth="1"/>
    <col min="11021" max="11264" width="8.83203125" style="3"/>
    <col min="11265" max="11265" width="20" style="3" customWidth="1"/>
    <col min="11266" max="11266" width="11.1640625" style="3" bestFit="1" customWidth="1"/>
    <col min="11267" max="11267" width="10.6640625" style="3" customWidth="1"/>
    <col min="11268" max="11269" width="9.6640625" style="3" bestFit="1" customWidth="1"/>
    <col min="11270" max="11276" width="9.5" style="3" bestFit="1" customWidth="1"/>
    <col min="11277" max="11520" width="8.83203125" style="3"/>
    <col min="11521" max="11521" width="20" style="3" customWidth="1"/>
    <col min="11522" max="11522" width="11.1640625" style="3" bestFit="1" customWidth="1"/>
    <col min="11523" max="11523" width="10.6640625" style="3" customWidth="1"/>
    <col min="11524" max="11525" width="9.6640625" style="3" bestFit="1" customWidth="1"/>
    <col min="11526" max="11532" width="9.5" style="3" bestFit="1" customWidth="1"/>
    <col min="11533" max="11776" width="8.83203125" style="3"/>
    <col min="11777" max="11777" width="20" style="3" customWidth="1"/>
    <col min="11778" max="11778" width="11.1640625" style="3" bestFit="1" customWidth="1"/>
    <col min="11779" max="11779" width="10.6640625" style="3" customWidth="1"/>
    <col min="11780" max="11781" width="9.6640625" style="3" bestFit="1" customWidth="1"/>
    <col min="11782" max="11788" width="9.5" style="3" bestFit="1" customWidth="1"/>
    <col min="11789" max="12032" width="8.83203125" style="3"/>
    <col min="12033" max="12033" width="20" style="3" customWidth="1"/>
    <col min="12034" max="12034" width="11.1640625" style="3" bestFit="1" customWidth="1"/>
    <col min="12035" max="12035" width="10.6640625" style="3" customWidth="1"/>
    <col min="12036" max="12037" width="9.6640625" style="3" bestFit="1" customWidth="1"/>
    <col min="12038" max="12044" width="9.5" style="3" bestFit="1" customWidth="1"/>
    <col min="12045" max="12288" width="8.83203125" style="3"/>
    <col min="12289" max="12289" width="20" style="3" customWidth="1"/>
    <col min="12290" max="12290" width="11.1640625" style="3" bestFit="1" customWidth="1"/>
    <col min="12291" max="12291" width="10.6640625" style="3" customWidth="1"/>
    <col min="12292" max="12293" width="9.6640625" style="3" bestFit="1" customWidth="1"/>
    <col min="12294" max="12300" width="9.5" style="3" bestFit="1" customWidth="1"/>
    <col min="12301" max="12544" width="8.83203125" style="3"/>
    <col min="12545" max="12545" width="20" style="3" customWidth="1"/>
    <col min="12546" max="12546" width="11.1640625" style="3" bestFit="1" customWidth="1"/>
    <col min="12547" max="12547" width="10.6640625" style="3" customWidth="1"/>
    <col min="12548" max="12549" width="9.6640625" style="3" bestFit="1" customWidth="1"/>
    <col min="12550" max="12556" width="9.5" style="3" bestFit="1" customWidth="1"/>
    <col min="12557" max="12800" width="8.83203125" style="3"/>
    <col min="12801" max="12801" width="20" style="3" customWidth="1"/>
    <col min="12802" max="12802" width="11.1640625" style="3" bestFit="1" customWidth="1"/>
    <col min="12803" max="12803" width="10.6640625" style="3" customWidth="1"/>
    <col min="12804" max="12805" width="9.6640625" style="3" bestFit="1" customWidth="1"/>
    <col min="12806" max="12812" width="9.5" style="3" bestFit="1" customWidth="1"/>
    <col min="12813" max="13056" width="8.83203125" style="3"/>
    <col min="13057" max="13057" width="20" style="3" customWidth="1"/>
    <col min="13058" max="13058" width="11.1640625" style="3" bestFit="1" customWidth="1"/>
    <col min="13059" max="13059" width="10.6640625" style="3" customWidth="1"/>
    <col min="13060" max="13061" width="9.6640625" style="3" bestFit="1" customWidth="1"/>
    <col min="13062" max="13068" width="9.5" style="3" bestFit="1" customWidth="1"/>
    <col min="13069" max="13312" width="8.83203125" style="3"/>
    <col min="13313" max="13313" width="20" style="3" customWidth="1"/>
    <col min="13314" max="13314" width="11.1640625" style="3" bestFit="1" customWidth="1"/>
    <col min="13315" max="13315" width="10.6640625" style="3" customWidth="1"/>
    <col min="13316" max="13317" width="9.6640625" style="3" bestFit="1" customWidth="1"/>
    <col min="13318" max="13324" width="9.5" style="3" bestFit="1" customWidth="1"/>
    <col min="13325" max="13568" width="8.83203125" style="3"/>
    <col min="13569" max="13569" width="20" style="3" customWidth="1"/>
    <col min="13570" max="13570" width="11.1640625" style="3" bestFit="1" customWidth="1"/>
    <col min="13571" max="13571" width="10.6640625" style="3" customWidth="1"/>
    <col min="13572" max="13573" width="9.6640625" style="3" bestFit="1" customWidth="1"/>
    <col min="13574" max="13580" width="9.5" style="3" bestFit="1" customWidth="1"/>
    <col min="13581" max="13824" width="8.83203125" style="3"/>
    <col min="13825" max="13825" width="20" style="3" customWidth="1"/>
    <col min="13826" max="13826" width="11.1640625" style="3" bestFit="1" customWidth="1"/>
    <col min="13827" max="13827" width="10.6640625" style="3" customWidth="1"/>
    <col min="13828" max="13829" width="9.6640625" style="3" bestFit="1" customWidth="1"/>
    <col min="13830" max="13836" width="9.5" style="3" bestFit="1" customWidth="1"/>
    <col min="13837" max="14080" width="8.83203125" style="3"/>
    <col min="14081" max="14081" width="20" style="3" customWidth="1"/>
    <col min="14082" max="14082" width="11.1640625" style="3" bestFit="1" customWidth="1"/>
    <col min="14083" max="14083" width="10.6640625" style="3" customWidth="1"/>
    <col min="14084" max="14085" width="9.6640625" style="3" bestFit="1" customWidth="1"/>
    <col min="14086" max="14092" width="9.5" style="3" bestFit="1" customWidth="1"/>
    <col min="14093" max="14336" width="8.83203125" style="3"/>
    <col min="14337" max="14337" width="20" style="3" customWidth="1"/>
    <col min="14338" max="14338" width="11.1640625" style="3" bestFit="1" customWidth="1"/>
    <col min="14339" max="14339" width="10.6640625" style="3" customWidth="1"/>
    <col min="14340" max="14341" width="9.6640625" style="3" bestFit="1" customWidth="1"/>
    <col min="14342" max="14348" width="9.5" style="3" bestFit="1" customWidth="1"/>
    <col min="14349" max="14592" width="8.83203125" style="3"/>
    <col min="14593" max="14593" width="20" style="3" customWidth="1"/>
    <col min="14594" max="14594" width="11.1640625" style="3" bestFit="1" customWidth="1"/>
    <col min="14595" max="14595" width="10.6640625" style="3" customWidth="1"/>
    <col min="14596" max="14597" width="9.6640625" style="3" bestFit="1" customWidth="1"/>
    <col min="14598" max="14604" width="9.5" style="3" bestFit="1" customWidth="1"/>
    <col min="14605" max="14848" width="8.83203125" style="3"/>
    <col min="14849" max="14849" width="20" style="3" customWidth="1"/>
    <col min="14850" max="14850" width="11.1640625" style="3" bestFit="1" customWidth="1"/>
    <col min="14851" max="14851" width="10.6640625" style="3" customWidth="1"/>
    <col min="14852" max="14853" width="9.6640625" style="3" bestFit="1" customWidth="1"/>
    <col min="14854" max="14860" width="9.5" style="3" bestFit="1" customWidth="1"/>
    <col min="14861" max="15104" width="8.83203125" style="3"/>
    <col min="15105" max="15105" width="20" style="3" customWidth="1"/>
    <col min="15106" max="15106" width="11.1640625" style="3" bestFit="1" customWidth="1"/>
    <col min="15107" max="15107" width="10.6640625" style="3" customWidth="1"/>
    <col min="15108" max="15109" width="9.6640625" style="3" bestFit="1" customWidth="1"/>
    <col min="15110" max="15116" width="9.5" style="3" bestFit="1" customWidth="1"/>
    <col min="15117" max="15360" width="8.83203125" style="3"/>
    <col min="15361" max="15361" width="20" style="3" customWidth="1"/>
    <col min="15362" max="15362" width="11.1640625" style="3" bestFit="1" customWidth="1"/>
    <col min="15363" max="15363" width="10.6640625" style="3" customWidth="1"/>
    <col min="15364" max="15365" width="9.6640625" style="3" bestFit="1" customWidth="1"/>
    <col min="15366" max="15372" width="9.5" style="3" bestFit="1" customWidth="1"/>
    <col min="15373" max="15616" width="8.83203125" style="3"/>
    <col min="15617" max="15617" width="20" style="3" customWidth="1"/>
    <col min="15618" max="15618" width="11.1640625" style="3" bestFit="1" customWidth="1"/>
    <col min="15619" max="15619" width="10.6640625" style="3" customWidth="1"/>
    <col min="15620" max="15621" width="9.6640625" style="3" bestFit="1" customWidth="1"/>
    <col min="15622" max="15628" width="9.5" style="3" bestFit="1" customWidth="1"/>
    <col min="15629" max="15872" width="8.83203125" style="3"/>
    <col min="15873" max="15873" width="20" style="3" customWidth="1"/>
    <col min="15874" max="15874" width="11.1640625" style="3" bestFit="1" customWidth="1"/>
    <col min="15875" max="15875" width="10.6640625" style="3" customWidth="1"/>
    <col min="15876" max="15877" width="9.6640625" style="3" bestFit="1" customWidth="1"/>
    <col min="15878" max="15884" width="9.5" style="3" bestFit="1" customWidth="1"/>
    <col min="15885" max="16128" width="8.83203125" style="3"/>
    <col min="16129" max="16129" width="20" style="3" customWidth="1"/>
    <col min="16130" max="16130" width="11.1640625" style="3" bestFit="1" customWidth="1"/>
    <col min="16131" max="16131" width="10.6640625" style="3" customWidth="1"/>
    <col min="16132" max="16133" width="9.6640625" style="3" bestFit="1" customWidth="1"/>
    <col min="16134" max="16140" width="9.5" style="3" bestFit="1" customWidth="1"/>
    <col min="16141" max="16384" width="8.83203125" style="3"/>
  </cols>
  <sheetData>
    <row r="1" spans="1:12" x14ac:dyDescent="0.2">
      <c r="A1" s="4" t="s">
        <v>6</v>
      </c>
    </row>
    <row r="3" spans="1:12" x14ac:dyDescent="0.2">
      <c r="A3" s="3" t="s">
        <v>74</v>
      </c>
    </row>
    <row r="4" spans="1:12" x14ac:dyDescent="0.2">
      <c r="A4" s="43" t="s">
        <v>53</v>
      </c>
    </row>
    <row r="6" spans="1:12" x14ac:dyDescent="0.2">
      <c r="A6" s="4"/>
    </row>
    <row r="7" spans="1:12" ht="16" x14ac:dyDescent="0.25">
      <c r="A7" s="44" t="s">
        <v>54</v>
      </c>
    </row>
    <row r="9" spans="1:12" ht="16" x14ac:dyDescent="0.25">
      <c r="A9" s="45" t="s">
        <v>55</v>
      </c>
    </row>
    <row r="11" spans="1:12" x14ac:dyDescent="0.2">
      <c r="A11" s="4" t="s">
        <v>7</v>
      </c>
      <c r="B11" s="69">
        <v>0.1</v>
      </c>
    </row>
    <row r="12" spans="1:12" x14ac:dyDescent="0.2">
      <c r="A12" s="4" t="s">
        <v>8</v>
      </c>
      <c r="B12" s="69">
        <v>0.1</v>
      </c>
    </row>
    <row r="13" spans="1:12" x14ac:dyDescent="0.2">
      <c r="A13" s="4" t="s">
        <v>9</v>
      </c>
      <c r="B13" s="69">
        <v>0.1</v>
      </c>
    </row>
    <row r="14" spans="1:12" s="46" customFormat="1" ht="26" x14ac:dyDescent="0.15">
      <c r="B14" s="46" t="s">
        <v>10</v>
      </c>
      <c r="C14" s="46" t="s">
        <v>56</v>
      </c>
      <c r="D14" s="46" t="s">
        <v>57</v>
      </c>
      <c r="E14" s="46" t="s">
        <v>58</v>
      </c>
      <c r="F14" s="46" t="s">
        <v>59</v>
      </c>
      <c r="G14" s="46" t="s">
        <v>60</v>
      </c>
      <c r="H14" s="46" t="s">
        <v>61</v>
      </c>
      <c r="I14" s="46" t="s">
        <v>62</v>
      </c>
      <c r="J14" s="46" t="s">
        <v>63</v>
      </c>
      <c r="K14" s="46" t="s">
        <v>64</v>
      </c>
      <c r="L14" s="46" t="s">
        <v>65</v>
      </c>
    </row>
    <row r="15" spans="1:12" x14ac:dyDescent="0.2">
      <c r="A15" s="4" t="s">
        <v>66</v>
      </c>
      <c r="B15" s="47">
        <v>0</v>
      </c>
      <c r="C15" s="47">
        <v>1</v>
      </c>
      <c r="D15" s="47">
        <v>2</v>
      </c>
      <c r="E15" s="47">
        <v>3</v>
      </c>
      <c r="F15" s="47">
        <v>4</v>
      </c>
      <c r="G15" s="47">
        <v>5</v>
      </c>
      <c r="H15" s="47">
        <v>6</v>
      </c>
      <c r="I15" s="47">
        <v>7</v>
      </c>
      <c r="J15" s="47">
        <v>8</v>
      </c>
      <c r="K15" s="47">
        <v>9</v>
      </c>
      <c r="L15" s="47">
        <v>10</v>
      </c>
    </row>
    <row r="16" spans="1:12" x14ac:dyDescent="0.2">
      <c r="A16" s="4" t="s">
        <v>67</v>
      </c>
      <c r="B16" s="70">
        <v>-300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</row>
    <row r="17" spans="1:12" x14ac:dyDescent="0.2">
      <c r="A17" s="4" t="s">
        <v>68</v>
      </c>
      <c r="B17" s="48"/>
      <c r="C17" s="71">
        <v>150</v>
      </c>
      <c r="D17" s="71">
        <v>150</v>
      </c>
      <c r="E17" s="71">
        <v>150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</row>
    <row r="18" spans="1:12" x14ac:dyDescent="0.2">
      <c r="A18" s="5" t="s">
        <v>69</v>
      </c>
      <c r="B18" s="49">
        <f t="shared" ref="B18:L18" si="0">SUM(B16:B17)</f>
        <v>-300</v>
      </c>
      <c r="C18" s="49">
        <f t="shared" si="0"/>
        <v>150</v>
      </c>
      <c r="D18" s="49">
        <f t="shared" si="0"/>
        <v>150</v>
      </c>
      <c r="E18" s="49">
        <f t="shared" si="0"/>
        <v>150</v>
      </c>
      <c r="F18" s="49">
        <f t="shared" si="0"/>
        <v>0</v>
      </c>
      <c r="G18" s="49">
        <f t="shared" si="0"/>
        <v>0</v>
      </c>
      <c r="H18" s="49">
        <f t="shared" si="0"/>
        <v>0</v>
      </c>
      <c r="I18" s="49">
        <f t="shared" si="0"/>
        <v>0</v>
      </c>
      <c r="J18" s="49">
        <f t="shared" si="0"/>
        <v>0</v>
      </c>
      <c r="K18" s="49">
        <f t="shared" si="0"/>
        <v>0</v>
      </c>
      <c r="L18" s="49">
        <f t="shared" si="0"/>
        <v>0</v>
      </c>
    </row>
    <row r="19" spans="1:12" s="52" customFormat="1" x14ac:dyDescent="0.2">
      <c r="A19" s="50" t="s">
        <v>70</v>
      </c>
      <c r="B19" s="75">
        <f t="shared" ref="B19:L19" si="1">SUM(B16:B17)/(1+$B$11)^B15</f>
        <v>-300</v>
      </c>
      <c r="C19" s="51">
        <f t="shared" si="1"/>
        <v>136.36363636363635</v>
      </c>
      <c r="D19" s="51">
        <f t="shared" si="1"/>
        <v>123.96694214876031</v>
      </c>
      <c r="E19" s="51">
        <f t="shared" si="1"/>
        <v>112.69722013523663</v>
      </c>
      <c r="F19" s="51">
        <f t="shared" si="1"/>
        <v>0</v>
      </c>
      <c r="G19" s="51">
        <f t="shared" si="1"/>
        <v>0</v>
      </c>
      <c r="H19" s="51">
        <f t="shared" si="1"/>
        <v>0</v>
      </c>
      <c r="I19" s="51">
        <f t="shared" si="1"/>
        <v>0</v>
      </c>
      <c r="J19" s="51">
        <f t="shared" si="1"/>
        <v>0</v>
      </c>
      <c r="K19" s="51">
        <f t="shared" si="1"/>
        <v>0</v>
      </c>
      <c r="L19" s="51">
        <f t="shared" si="1"/>
        <v>0</v>
      </c>
    </row>
    <row r="20" spans="1:12" x14ac:dyDescent="0.2">
      <c r="A20" s="4" t="s">
        <v>2</v>
      </c>
      <c r="B20" s="49">
        <f>SUM(B19:L19)</f>
        <v>73.02779864763329</v>
      </c>
      <c r="C20" s="53" t="s">
        <v>71</v>
      </c>
      <c r="D20" s="54"/>
      <c r="E20" s="54"/>
    </row>
    <row r="21" spans="1:12" x14ac:dyDescent="0.2">
      <c r="A21" s="55" t="s">
        <v>0</v>
      </c>
      <c r="B21" s="56">
        <f>-B18/C18</f>
        <v>2</v>
      </c>
      <c r="D21" s="57"/>
    </row>
    <row r="22" spans="1:12" x14ac:dyDescent="0.2">
      <c r="A22" s="55" t="s">
        <v>1</v>
      </c>
      <c r="B22" s="58">
        <f>-C18/B18</f>
        <v>0.5</v>
      </c>
      <c r="D22" s="57"/>
    </row>
    <row r="23" spans="1:12" x14ac:dyDescent="0.2">
      <c r="A23" s="55" t="s">
        <v>5</v>
      </c>
      <c r="B23" s="59">
        <f>IRR(B18:L18,0.1)</f>
        <v>0.23375192852825655</v>
      </c>
      <c r="C23" s="53" t="s">
        <v>71</v>
      </c>
    </row>
    <row r="24" spans="1:12" x14ac:dyDescent="0.2">
      <c r="A24" s="4" t="s">
        <v>4</v>
      </c>
      <c r="B24" s="59">
        <f>MIRR(B18:L18,B12,B13)</f>
        <v>0.12422872947806773</v>
      </c>
      <c r="C24" s="53" t="s">
        <v>71</v>
      </c>
    </row>
    <row r="25" spans="1:12" x14ac:dyDescent="0.2">
      <c r="A25" s="4" t="s">
        <v>3</v>
      </c>
      <c r="B25" s="60">
        <f>SUM(C19:L19)/-B18</f>
        <v>1.243425995492111</v>
      </c>
      <c r="C25" s="72"/>
      <c r="D25" s="73"/>
      <c r="E25" s="73"/>
    </row>
    <row r="27" spans="1:12" ht="16" x14ac:dyDescent="0.25">
      <c r="A27" s="45" t="s">
        <v>72</v>
      </c>
    </row>
    <row r="29" spans="1:12" x14ac:dyDescent="0.2">
      <c r="A29" s="4" t="s">
        <v>7</v>
      </c>
      <c r="B29" s="61">
        <f>B11</f>
        <v>0.1</v>
      </c>
      <c r="C29" s="3" t="s">
        <v>73</v>
      </c>
    </row>
    <row r="30" spans="1:12" x14ac:dyDescent="0.2">
      <c r="A30" s="4" t="s">
        <v>8</v>
      </c>
      <c r="B30" s="61">
        <f>B12</f>
        <v>0.1</v>
      </c>
      <c r="C30" s="3" t="s">
        <v>73</v>
      </c>
    </row>
    <row r="31" spans="1:12" x14ac:dyDescent="0.2">
      <c r="A31" s="4" t="s">
        <v>9</v>
      </c>
      <c r="B31" s="61">
        <f>B13</f>
        <v>0.1</v>
      </c>
      <c r="C31" s="3" t="s">
        <v>73</v>
      </c>
    </row>
    <row r="32" spans="1:12" s="46" customFormat="1" ht="26" x14ac:dyDescent="0.15">
      <c r="B32" s="46" t="s">
        <v>10</v>
      </c>
      <c r="C32" s="46" t="s">
        <v>56</v>
      </c>
      <c r="D32" s="46" t="s">
        <v>57</v>
      </c>
      <c r="E32" s="46" t="s">
        <v>58</v>
      </c>
      <c r="F32" s="46" t="s">
        <v>59</v>
      </c>
      <c r="G32" s="46" t="s">
        <v>60</v>
      </c>
      <c r="H32" s="46" t="s">
        <v>61</v>
      </c>
      <c r="I32" s="46" t="s">
        <v>62</v>
      </c>
      <c r="J32" s="46" t="s">
        <v>63</v>
      </c>
      <c r="K32" s="46" t="s">
        <v>64</v>
      </c>
      <c r="L32" s="46" t="s">
        <v>65</v>
      </c>
    </row>
    <row r="33" spans="1:12" x14ac:dyDescent="0.2">
      <c r="A33" s="4" t="s">
        <v>66</v>
      </c>
      <c r="B33" s="47">
        <v>0</v>
      </c>
      <c r="C33" s="47">
        <v>1</v>
      </c>
      <c r="D33" s="47">
        <v>2</v>
      </c>
      <c r="E33" s="47">
        <v>3</v>
      </c>
      <c r="F33" s="47">
        <v>4</v>
      </c>
      <c r="G33" s="47">
        <v>5</v>
      </c>
      <c r="H33" s="47">
        <v>6</v>
      </c>
      <c r="I33" s="47">
        <v>7</v>
      </c>
      <c r="J33" s="47">
        <v>8</v>
      </c>
      <c r="K33" s="47">
        <v>9</v>
      </c>
      <c r="L33" s="47">
        <v>10</v>
      </c>
    </row>
    <row r="34" spans="1:12" x14ac:dyDescent="0.2">
      <c r="A34" s="4" t="s">
        <v>67</v>
      </c>
      <c r="B34" s="70">
        <v>-300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</row>
    <row r="35" spans="1:12" x14ac:dyDescent="0.2">
      <c r="A35" s="4" t="s">
        <v>68</v>
      </c>
      <c r="B35" s="48"/>
      <c r="C35" s="71">
        <v>75</v>
      </c>
      <c r="D35" s="71">
        <v>75</v>
      </c>
      <c r="E35" s="71">
        <v>75</v>
      </c>
      <c r="F35" s="71">
        <v>75</v>
      </c>
      <c r="G35" s="71">
        <v>75</v>
      </c>
      <c r="H35" s="71">
        <v>75</v>
      </c>
      <c r="I35" s="71">
        <v>75</v>
      </c>
      <c r="J35" s="71">
        <v>75</v>
      </c>
      <c r="K35" s="71">
        <v>75</v>
      </c>
      <c r="L35" s="71">
        <v>75</v>
      </c>
    </row>
    <row r="36" spans="1:12" x14ac:dyDescent="0.2">
      <c r="A36" s="5" t="s">
        <v>69</v>
      </c>
      <c r="B36" s="49">
        <f t="shared" ref="B36:L36" si="2">SUM(B34:B35)</f>
        <v>-300</v>
      </c>
      <c r="C36" s="49">
        <f t="shared" si="2"/>
        <v>75</v>
      </c>
      <c r="D36" s="49">
        <f t="shared" si="2"/>
        <v>75</v>
      </c>
      <c r="E36" s="49">
        <f t="shared" si="2"/>
        <v>75</v>
      </c>
      <c r="F36" s="49">
        <f t="shared" si="2"/>
        <v>75</v>
      </c>
      <c r="G36" s="49">
        <f t="shared" si="2"/>
        <v>75</v>
      </c>
      <c r="H36" s="49">
        <f t="shared" si="2"/>
        <v>75</v>
      </c>
      <c r="I36" s="49">
        <f t="shared" si="2"/>
        <v>75</v>
      </c>
      <c r="J36" s="49">
        <f t="shared" si="2"/>
        <v>75</v>
      </c>
      <c r="K36" s="49">
        <f t="shared" si="2"/>
        <v>75</v>
      </c>
      <c r="L36" s="49">
        <f t="shared" si="2"/>
        <v>75</v>
      </c>
    </row>
    <row r="37" spans="1:12" x14ac:dyDescent="0.2">
      <c r="A37" s="4" t="s">
        <v>70</v>
      </c>
      <c r="B37" s="74">
        <f t="shared" ref="B37:L37" si="3">SUM(B34:B35)/(1+$B$11)^B33</f>
        <v>-300</v>
      </c>
      <c r="C37" s="62">
        <f t="shared" si="3"/>
        <v>68.181818181818173</v>
      </c>
      <c r="D37" s="49">
        <f t="shared" si="3"/>
        <v>61.983471074380155</v>
      </c>
      <c r="E37" s="49">
        <f t="shared" si="3"/>
        <v>56.348610067618317</v>
      </c>
      <c r="F37" s="49">
        <f t="shared" si="3"/>
        <v>51.226009152380286</v>
      </c>
      <c r="G37" s="49">
        <f t="shared" si="3"/>
        <v>46.569099229436624</v>
      </c>
      <c r="H37" s="62">
        <f t="shared" si="3"/>
        <v>42.335544754033286</v>
      </c>
      <c r="I37" s="49">
        <f t="shared" si="3"/>
        <v>38.486858867302985</v>
      </c>
      <c r="J37" s="49">
        <f t="shared" si="3"/>
        <v>34.988053515729987</v>
      </c>
      <c r="K37" s="49">
        <f t="shared" si="3"/>
        <v>31.807321377936351</v>
      </c>
      <c r="L37" s="49">
        <f t="shared" si="3"/>
        <v>28.915746707214861</v>
      </c>
    </row>
    <row r="38" spans="1:12" x14ac:dyDescent="0.2">
      <c r="A38" s="63" t="s">
        <v>2</v>
      </c>
      <c r="B38" s="49">
        <f>SUM(B37:L37)</f>
        <v>160.84253292785104</v>
      </c>
      <c r="C38" s="53" t="s">
        <v>71</v>
      </c>
      <c r="D38" s="54"/>
      <c r="E38" s="54"/>
    </row>
    <row r="39" spans="1:12" x14ac:dyDescent="0.2">
      <c r="A39" s="4" t="s">
        <v>0</v>
      </c>
      <c r="B39" s="56">
        <f>-B36/C36</f>
        <v>4</v>
      </c>
      <c r="D39" s="57"/>
    </row>
    <row r="40" spans="1:12" x14ac:dyDescent="0.2">
      <c r="A40" s="4" t="s">
        <v>1</v>
      </c>
      <c r="B40" s="58">
        <f>-C36/B36</f>
        <v>0.25</v>
      </c>
    </row>
    <row r="41" spans="1:12" x14ac:dyDescent="0.2">
      <c r="A41" s="4" t="s">
        <v>5</v>
      </c>
      <c r="B41" s="59">
        <f>IRR(B36:L36,0.1)</f>
        <v>0.21406465112703477</v>
      </c>
      <c r="C41" s="53" t="s">
        <v>71</v>
      </c>
    </row>
    <row r="42" spans="1:12" x14ac:dyDescent="0.2">
      <c r="A42" s="63" t="s">
        <v>4</v>
      </c>
      <c r="B42" s="59">
        <f>MIRR(B36:L36,B30,B31)</f>
        <v>0.14824831076844158</v>
      </c>
      <c r="C42" s="53" t="s">
        <v>71</v>
      </c>
    </row>
    <row r="43" spans="1:12" x14ac:dyDescent="0.2">
      <c r="A43" s="63" t="s">
        <v>3</v>
      </c>
      <c r="B43" s="60">
        <f>SUM(C37:L37)/-B36</f>
        <v>1.5361417764261702</v>
      </c>
      <c r="C43" s="72"/>
      <c r="D43" s="73"/>
      <c r="E43" s="73"/>
      <c r="F43" s="73"/>
    </row>
  </sheetData>
  <phoneticPr fontId="38" type="noConversion"/>
  <hyperlinks>
    <hyperlink ref="A14" r:id="rId1" display="mjewell@realwinwin.com"/>
    <hyperlink ref="A32" r:id="rId2" display="mjewell@realwinwin.com"/>
    <hyperlink ref="A4" r:id="rId3"/>
  </hyperlinks>
  <pageMargins left="0.7" right="0.7" top="0.75" bottom="0.75" header="0.3" footer="0.3"/>
  <pageSetup scale="78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1-Page Financial Summary</vt:lpstr>
      <vt:lpstr>Popular vs Proper Metrics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Jewell</dc:creator>
  <cp:lastModifiedBy>Microsoft Office User</cp:lastModifiedBy>
  <cp:lastPrinted>2014-04-07T06:31:35Z</cp:lastPrinted>
  <dcterms:created xsi:type="dcterms:W3CDTF">2012-02-04T20:13:04Z</dcterms:created>
  <dcterms:modified xsi:type="dcterms:W3CDTF">2017-11-17T02:38:17Z</dcterms:modified>
</cp:coreProperties>
</file>