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COSTS" sheetId="1" r:id="rId1"/>
    <sheet name="cb" sheetId="2" r:id="rId2"/>
    <sheet name="total summary" sheetId="3" r:id="rId3"/>
    <sheet name="informational notes" sheetId="4" r:id="rId4"/>
    <sheet name="memo" sheetId="5" r:id="rId5"/>
    <sheet name="discount prices " sheetId="6" r:id="rId6"/>
  </sheets>
  <definedNames>
    <definedName name="_xlnm.Print_Area" localSheetId="1">'cb'!$A$1:$P$33</definedName>
    <definedName name="_xlnm.Print_Area" localSheetId="0">'COSTS'!$A$4:$X$38</definedName>
    <definedName name="_xlnm.Print_Area" localSheetId="3">'informational notes'!$A$130:$E$135</definedName>
    <definedName name="_xlnm.Print_Titles" localSheetId="3">'informational notes'!$1:$1</definedName>
    <definedName name="_xlnm.Print_Area" localSheetId="2">'total summary'!$A$1:$AB$41</definedName>
  </definedNames>
  <calcPr fullCalcOnLoad="1"/>
</workbook>
</file>

<file path=xl/sharedStrings.xml><?xml version="1.0" encoding="utf-8"?>
<sst xmlns="http://schemas.openxmlformats.org/spreadsheetml/2006/main" count="365" uniqueCount="149">
  <si>
    <t>Tonawanda Pediatrics, LLP</t>
  </si>
  <si>
    <t>VACCINE COSTS</t>
  </si>
  <si>
    <t>IMMUNIZATION ANALYSIS</t>
  </si>
  <si>
    <t>For Internal use only</t>
  </si>
  <si>
    <t>Prior Disc Current Costs</t>
  </si>
  <si>
    <t>11/20/208</t>
  </si>
  <si>
    <t>CODE</t>
  </si>
  <si>
    <t>VACCINES</t>
  </si>
  <si>
    <t>COST PER DOSE</t>
  </si>
  <si>
    <t>TAX</t>
  </si>
  <si>
    <t>TOTAL</t>
  </si>
  <si>
    <t>VENDOR</t>
  </si>
  <si>
    <t>(excludes disc)</t>
  </si>
  <si>
    <t>notes</t>
  </si>
  <si>
    <t xml:space="preserve">Hepatitis A   </t>
  </si>
  <si>
    <t>Vaqta</t>
  </si>
  <si>
    <t>Merck</t>
  </si>
  <si>
    <t xml:space="preserve">HiB                    </t>
  </si>
  <si>
    <t>Acthib</t>
  </si>
  <si>
    <t>Sanofi</t>
  </si>
  <si>
    <t>a</t>
  </si>
  <si>
    <t>HPV                           *2015</t>
  </si>
  <si>
    <t>Gardasil</t>
  </si>
  <si>
    <t>b</t>
  </si>
  <si>
    <t xml:space="preserve">PVC-7             </t>
  </si>
  <si>
    <t>Prevnar 7</t>
  </si>
  <si>
    <t>Wyeth</t>
  </si>
  <si>
    <t xml:space="preserve">Pneumococcal conjugate </t>
  </si>
  <si>
    <t>Prevnar 13</t>
  </si>
  <si>
    <r>
      <t xml:space="preserve">Rotavirus          </t>
    </r>
    <r>
      <rPr>
        <sz val="11"/>
        <color indexed="8"/>
        <rFont val="Calibri"/>
        <family val="2"/>
      </rPr>
      <t xml:space="preserve">    </t>
    </r>
  </si>
  <si>
    <t>RotaTeq</t>
  </si>
  <si>
    <t>DtaP-IPV Kinrix</t>
  </si>
  <si>
    <t>GSK</t>
  </si>
  <si>
    <t>DTaP-HiB-IPV</t>
  </si>
  <si>
    <t>Pentacel</t>
  </si>
  <si>
    <t xml:space="preserve">DTaP                        </t>
  </si>
  <si>
    <t>Daptacel</t>
  </si>
  <si>
    <t xml:space="preserve">TD </t>
  </si>
  <si>
    <t>Tenivac</t>
  </si>
  <si>
    <t>MMR</t>
  </si>
  <si>
    <t>Polio</t>
  </si>
  <si>
    <r>
      <t xml:space="preserve">Tdap              </t>
    </r>
    <r>
      <rPr>
        <sz val="11"/>
        <color indexed="8"/>
        <rFont val="Calibri"/>
        <family val="2"/>
      </rPr>
      <t xml:space="preserve">           </t>
    </r>
  </si>
  <si>
    <t>Adacel</t>
  </si>
  <si>
    <t xml:space="preserve">Varicella                  </t>
  </si>
  <si>
    <t>Varivax</t>
  </si>
  <si>
    <t xml:space="preserve">IPV, HepB, Dtap </t>
  </si>
  <si>
    <t>Pediarix</t>
  </si>
  <si>
    <t>Pneumococcal</t>
  </si>
  <si>
    <r>
      <t>A</t>
    </r>
    <r>
      <rPr>
        <sz val="9"/>
        <color indexed="8"/>
        <rFont val="Calibri"/>
        <family val="2"/>
      </rPr>
      <t>dult</t>
    </r>
  </si>
  <si>
    <t xml:space="preserve">MCV-4                      </t>
  </si>
  <si>
    <t>Menactra</t>
  </si>
  <si>
    <t xml:space="preserve">Hepatitis B             </t>
  </si>
  <si>
    <t>Recombivax</t>
  </si>
  <si>
    <t>*</t>
  </si>
  <si>
    <t>Total</t>
  </si>
  <si>
    <t>Notes:</t>
  </si>
  <si>
    <t>(a) no new data as of 6/18/2015</t>
  </si>
  <si>
    <t>(b) new version, start June 2015, higher cost</t>
  </si>
  <si>
    <t>XXX Pediatrics, LLP</t>
  </si>
  <si>
    <t xml:space="preserve"> </t>
  </si>
  <si>
    <t>Blues</t>
  </si>
  <si>
    <t xml:space="preserve">IMMUNIZATION ANALYSIS </t>
  </si>
  <si>
    <t xml:space="preserve">  </t>
  </si>
  <si>
    <t>INSURANCE REIMB.</t>
  </si>
  <si>
    <t>02/2008</t>
  </si>
  <si>
    <t>11/2008 jmg</t>
  </si>
  <si>
    <t>01/15/2009</t>
  </si>
  <si>
    <t>09/01/2009</t>
  </si>
  <si>
    <t>10/01/2009</t>
  </si>
  <si>
    <t>04/15/2010</t>
  </si>
  <si>
    <t>04/01/2011</t>
  </si>
  <si>
    <t>01/01/2012</t>
  </si>
  <si>
    <t>07/01/2012</t>
  </si>
  <si>
    <t>2015 q2</t>
  </si>
  <si>
    <t>CURRENT</t>
  </si>
  <si>
    <t>OVER/(UNDER)</t>
  </si>
  <si>
    <t xml:space="preserve">INSURANCE  </t>
  </si>
  <si>
    <t>INSURANCE</t>
  </si>
  <si>
    <t>COST TO PROVIDER</t>
  </si>
  <si>
    <t>COST</t>
  </si>
  <si>
    <t>april 2015</t>
  </si>
  <si>
    <t>inc tax/excludes disc</t>
  </si>
  <si>
    <t xml:space="preserve">HPV                          </t>
  </si>
  <si>
    <t>Prevnar - 7</t>
  </si>
  <si>
    <t>Prevnar - 13</t>
  </si>
  <si>
    <t>Dtap - IPV Kinrix</t>
  </si>
  <si>
    <t>Pentacil</t>
  </si>
  <si>
    <t>Boostrix</t>
  </si>
  <si>
    <t>IPV, HepB, Dtap Pediarix</t>
  </si>
  <si>
    <t>Vaccine costs include Federal excise taxes</t>
  </si>
  <si>
    <t>Summary</t>
  </si>
  <si>
    <t xml:space="preserve">A </t>
  </si>
  <si>
    <t>B</t>
  </si>
  <si>
    <t>C</t>
  </si>
  <si>
    <t>D=C-B</t>
  </si>
  <si>
    <t>E=D/C</t>
  </si>
  <si>
    <t>F</t>
  </si>
  <si>
    <t>G=F-B</t>
  </si>
  <si>
    <t>H=F-C</t>
  </si>
  <si>
    <t>I</t>
  </si>
  <si>
    <t>J=L-B</t>
  </si>
  <si>
    <t>K=L-C</t>
  </si>
  <si>
    <t>L</t>
  </si>
  <si>
    <t>K=L-B</t>
  </si>
  <si>
    <t>M=L-C</t>
  </si>
  <si>
    <t>Our</t>
  </si>
  <si>
    <t>INDEPENDENT HEALTH</t>
  </si>
  <si>
    <t>UNIVERA</t>
  </si>
  <si>
    <t>BLUES</t>
  </si>
  <si>
    <t>PROVIDER</t>
  </si>
  <si>
    <t>OUR</t>
  </si>
  <si>
    <t xml:space="preserve">FEE </t>
  </si>
  <si>
    <t>REIMB</t>
  </si>
  <si>
    <t>VACCINE</t>
  </si>
  <si>
    <t>FEE</t>
  </si>
  <si>
    <r>
      <t>Inc /</t>
    </r>
    <r>
      <rPr>
        <b/>
        <sz val="9"/>
        <color indexed="10"/>
        <rFont val="Calibri"/>
        <family val="2"/>
      </rPr>
      <t>(Loss)</t>
    </r>
  </si>
  <si>
    <t>UNDER/(OVER)</t>
  </si>
  <si>
    <t>%</t>
  </si>
  <si>
    <t>Series</t>
  </si>
  <si>
    <t>AFTER  DISCOUNT</t>
  </si>
  <si>
    <t>PRIOR DISCOUNT</t>
  </si>
  <si>
    <t>SCHEDULE</t>
  </si>
  <si>
    <t>COST PRIOR DISC</t>
  </si>
  <si>
    <t>COST (inc. tax</t>
  </si>
  <si>
    <t>FEE SCHEDULE</t>
  </si>
  <si>
    <t>W/OFF</t>
  </si>
  <si>
    <t>(inc tax)</t>
  </si>
  <si>
    <t>(excludes tax)</t>
  </si>
  <si>
    <t>excludes disc)</t>
  </si>
  <si>
    <t>*/**</t>
  </si>
  <si>
    <t>A</t>
  </si>
  <si>
    <t>90698</t>
  </si>
  <si>
    <t>**</t>
  </si>
  <si>
    <t>TD</t>
  </si>
  <si>
    <t xml:space="preserve">Pediatric Vaccination Series </t>
  </si>
  <si>
    <t>Pediarix series</t>
  </si>
  <si>
    <t xml:space="preserve">Pentacel series </t>
  </si>
  <si>
    <t>Adolescent series</t>
  </si>
  <si>
    <t>Prior Discount</t>
  </si>
  <si>
    <t>After All Payment Discount(s)</t>
  </si>
  <si>
    <t>Prompt Pay</t>
  </si>
  <si>
    <t>Discount(s)</t>
  </si>
  <si>
    <t>Cost per Dose</t>
  </si>
  <si>
    <t>Disc %</t>
  </si>
  <si>
    <t>Notes</t>
  </si>
  <si>
    <t>Excluding taxes</t>
  </si>
  <si>
    <t>no current data</t>
  </si>
  <si>
    <t>Wyeth/Pfizer</t>
  </si>
  <si>
    <t>Glaxo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</si>
</sst>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M/D/YYYY"/>
    <numFmt numFmtId="166" formatCode="_(* #,##0.00_);_(* \(#,##0.00\);_(* \-??_);_(@_)"/>
    <numFmt numFmtId="167" formatCode="\$#,##0.00_);[RED]&quot;($&quot;#,##0.00\)"/>
    <numFmt numFmtId="168" formatCode="#,##0.00_);[RED]\(#,##0.00\)"/>
    <numFmt numFmtId="169" formatCode="0.00_);[RED]\(0.00\)"/>
    <numFmt numFmtId="170" formatCode="MMM\-YY"/>
    <numFmt numFmtId="171" formatCode="_(\$* #,##0.00_);_(\$* \(#,##0.00\);_(\$* \-??_);_(@_)"/>
    <numFmt numFmtId="172" formatCode="#,##0.00"/>
    <numFmt numFmtId="173" formatCode="0.00;[RED]0.00"/>
    <numFmt numFmtId="174" formatCode="_(\$* #,##0_);_(\$* \(#,##0\);_(\$* \-??_);_(@_)"/>
    <numFmt numFmtId="175" formatCode="0%"/>
  </numFmts>
  <fonts count="38">
    <font>
      <sz val="10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u val="single"/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u val="single"/>
      <sz val="9"/>
      <name val="Calibri"/>
      <family val="2"/>
    </font>
    <font>
      <b/>
      <u val="single"/>
      <sz val="8"/>
      <name val="Calibri"/>
      <family val="2"/>
    </font>
    <font>
      <sz val="8"/>
      <name val="Arial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8"/>
      <name val="Calibri"/>
      <family val="2"/>
    </font>
    <font>
      <b/>
      <sz val="16"/>
      <name val="Arial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b/>
      <i/>
      <sz val="10"/>
      <color indexed="10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name val="Calibri"/>
      <family val="2"/>
    </font>
    <font>
      <b/>
      <sz val="9"/>
      <name val="Arial"/>
      <family val="2"/>
    </font>
    <font>
      <b/>
      <sz val="9"/>
      <color indexed="10"/>
      <name val="Calibri"/>
      <family val="2"/>
    </font>
    <font>
      <sz val="11"/>
      <name val="Arial"/>
      <family val="2"/>
    </font>
    <font>
      <i/>
      <sz val="8"/>
      <name val="Arial"/>
      <family val="2"/>
    </font>
    <font>
      <u val="single"/>
      <sz val="9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i/>
      <sz val="12"/>
      <name val="Arial"/>
      <family val="2"/>
    </font>
    <font>
      <b/>
      <u val="single"/>
      <sz val="12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171" fontId="0" fillId="0" borderId="0" applyFill="0" applyBorder="0" applyAlignment="0" applyProtection="0"/>
    <xf numFmtId="42" fontId="0" fillId="0" borderId="0" applyFill="0" applyBorder="0" applyAlignment="0" applyProtection="0"/>
    <xf numFmtId="175" fontId="0" fillId="0" borderId="0" applyFill="0" applyBorder="0" applyAlignment="0" applyProtection="0"/>
  </cellStyleXfs>
  <cellXfs count="20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1" fillId="0" borderId="0" xfId="0" applyFont="1" applyFill="1" applyAlignment="1">
      <alignment/>
    </xf>
    <xf numFmtId="164" fontId="1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4" fillId="2" borderId="0" xfId="0" applyFont="1" applyFill="1" applyBorder="1" applyAlignment="1">
      <alignment/>
    </xf>
    <xf numFmtId="164" fontId="0" fillId="2" borderId="0" xfId="0" applyFill="1" applyAlignment="1">
      <alignment/>
    </xf>
    <xf numFmtId="164" fontId="4" fillId="2" borderId="0" xfId="0" applyFont="1" applyFill="1" applyBorder="1" applyAlignment="1">
      <alignment horizontal="center"/>
    </xf>
    <xf numFmtId="164" fontId="4" fillId="3" borderId="0" xfId="0" applyFont="1" applyFill="1" applyBorder="1" applyAlignment="1">
      <alignment horizontal="center"/>
    </xf>
    <xf numFmtId="164" fontId="7" fillId="0" borderId="0" xfId="0" applyFont="1" applyFill="1" applyAlignment="1">
      <alignment horizontal="center"/>
    </xf>
    <xf numFmtId="164" fontId="7" fillId="0" borderId="0" xfId="0" applyFont="1" applyAlignment="1">
      <alignment/>
    </xf>
    <xf numFmtId="165" fontId="4" fillId="0" borderId="0" xfId="0" applyNumberFormat="1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8" fillId="0" borderId="0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11" fillId="0" borderId="0" xfId="0" applyFont="1" applyAlignment="1">
      <alignment horizontal="center"/>
    </xf>
    <xf numFmtId="164" fontId="0" fillId="0" borderId="0" xfId="0" applyFont="1" applyFill="1" applyAlignment="1">
      <alignment/>
    </xf>
    <xf numFmtId="164" fontId="0" fillId="0" borderId="0" xfId="0" applyFill="1" applyAlignment="1">
      <alignment/>
    </xf>
    <xf numFmtId="164" fontId="11" fillId="0" borderId="0" xfId="0" applyFont="1" applyAlignment="1">
      <alignment/>
    </xf>
    <xf numFmtId="164" fontId="0" fillId="0" borderId="0" xfId="0" applyBorder="1" applyAlignment="1">
      <alignment horizontal="left"/>
    </xf>
    <xf numFmtId="164" fontId="7" fillId="0" borderId="0" xfId="0" applyFont="1" applyBorder="1" applyAlignment="1">
      <alignment/>
    </xf>
    <xf numFmtId="164" fontId="12" fillId="0" borderId="0" xfId="0" applyFont="1" applyBorder="1" applyAlignment="1">
      <alignment horizontal="left"/>
    </xf>
    <xf numFmtId="167" fontId="0" fillId="0" borderId="0" xfId="15" applyNumberFormat="1" applyFont="1" applyFill="1" applyBorder="1" applyAlignment="1" applyProtection="1">
      <alignment/>
      <protection/>
    </xf>
    <xf numFmtId="168" fontId="1" fillId="0" borderId="0" xfId="0" applyNumberFormat="1" applyFont="1" applyAlignment="1">
      <alignment/>
    </xf>
    <xf numFmtId="164" fontId="0" fillId="0" borderId="0" xfId="0" applyFill="1" applyBorder="1" applyAlignment="1">
      <alignment horizontal="left"/>
    </xf>
    <xf numFmtId="164" fontId="13" fillId="0" borderId="0" xfId="0" applyFont="1" applyAlignment="1">
      <alignment horizontal="left"/>
    </xf>
    <xf numFmtId="169" fontId="0" fillId="0" borderId="0" xfId="15" applyNumberFormat="1" applyFont="1" applyFill="1" applyBorder="1" applyAlignment="1" applyProtection="1">
      <alignment/>
      <protection/>
    </xf>
    <xf numFmtId="169" fontId="14" fillId="0" borderId="0" xfId="15" applyNumberFormat="1" applyFont="1" applyFill="1" applyBorder="1" applyAlignment="1" applyProtection="1">
      <alignment/>
      <protection/>
    </xf>
    <xf numFmtId="164" fontId="0" fillId="0" borderId="0" xfId="0" applyFont="1" applyAlignment="1">
      <alignment/>
    </xf>
    <xf numFmtId="170" fontId="0" fillId="0" borderId="0" xfId="0" applyNumberFormat="1" applyAlignment="1">
      <alignment/>
    </xf>
    <xf numFmtId="164" fontId="7" fillId="0" borderId="0" xfId="0" applyFont="1" applyFill="1" applyAlignment="1">
      <alignment/>
    </xf>
    <xf numFmtId="164" fontId="13" fillId="0" borderId="0" xfId="0" applyFont="1" applyFill="1" applyAlignment="1">
      <alignment horizontal="left"/>
    </xf>
    <xf numFmtId="164" fontId="7" fillId="0" borderId="0" xfId="0" applyFont="1" applyFill="1" applyBorder="1" applyAlignment="1">
      <alignment/>
    </xf>
    <xf numFmtId="164" fontId="12" fillId="0" borderId="0" xfId="0" applyFont="1" applyFill="1" applyBorder="1" applyAlignment="1">
      <alignment horizontal="left"/>
    </xf>
    <xf numFmtId="169" fontId="0" fillId="4" borderId="0" xfId="15" applyNumberFormat="1" applyFont="1" applyFill="1" applyBorder="1" applyAlignment="1" applyProtection="1">
      <alignment/>
      <protection/>
    </xf>
    <xf numFmtId="164" fontId="13" fillId="0" borderId="0" xfId="0" applyFont="1" applyFill="1" applyBorder="1" applyAlignment="1">
      <alignment horizontal="left"/>
    </xf>
    <xf numFmtId="169" fontId="0" fillId="0" borderId="0" xfId="17" applyNumberFormat="1" applyFont="1" applyFill="1" applyBorder="1" applyAlignment="1" applyProtection="1">
      <alignment/>
      <protection/>
    </xf>
    <xf numFmtId="169" fontId="14" fillId="0" borderId="0" xfId="17" applyNumberFormat="1" applyFont="1" applyFill="1" applyBorder="1" applyAlignment="1" applyProtection="1">
      <alignment/>
      <protection/>
    </xf>
    <xf numFmtId="164" fontId="12" fillId="0" borderId="0" xfId="0" applyFont="1" applyFill="1" applyAlignment="1">
      <alignment horizontal="left"/>
    </xf>
    <xf numFmtId="164" fontId="12" fillId="0" borderId="0" xfId="0" applyFont="1" applyAlignment="1">
      <alignment horizontal="left"/>
    </xf>
    <xf numFmtId="164" fontId="0" fillId="0" borderId="0" xfId="0" applyFill="1" applyBorder="1" applyAlignment="1">
      <alignment/>
    </xf>
    <xf numFmtId="164" fontId="0" fillId="0" borderId="0" xfId="0" applyFont="1" applyFill="1" applyBorder="1" applyAlignment="1">
      <alignment/>
    </xf>
    <xf numFmtId="171" fontId="0" fillId="0" borderId="1" xfId="17" applyFont="1" applyFill="1" applyBorder="1" applyAlignment="1" applyProtection="1">
      <alignment/>
      <protection/>
    </xf>
    <xf numFmtId="164" fontId="6" fillId="5" borderId="0" xfId="0" applyFont="1" applyFill="1" applyAlignment="1">
      <alignment/>
    </xf>
    <xf numFmtId="164" fontId="1" fillId="5" borderId="0" xfId="0" applyFont="1" applyFill="1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5" fillId="0" borderId="0" xfId="0" applyFont="1" applyAlignment="1">
      <alignment/>
    </xf>
    <xf numFmtId="164" fontId="16" fillId="0" borderId="0" xfId="0" applyFont="1" applyBorder="1" applyAlignment="1">
      <alignment/>
    </xf>
    <xf numFmtId="170" fontId="16" fillId="0" borderId="0" xfId="0" applyNumberFormat="1" applyFont="1" applyFill="1" applyBorder="1" applyAlignment="1">
      <alignment/>
    </xf>
    <xf numFmtId="164" fontId="16" fillId="0" borderId="0" xfId="0" applyFont="1" applyBorder="1" applyAlignment="1">
      <alignment horizontal="center"/>
    </xf>
    <xf numFmtId="164" fontId="17" fillId="0" borderId="0" xfId="0" applyFont="1" applyBorder="1" applyAlignment="1">
      <alignment horizontal="center"/>
    </xf>
    <xf numFmtId="170" fontId="16" fillId="0" borderId="0" xfId="0" applyNumberFormat="1" applyFont="1" applyFill="1" applyBorder="1" applyAlignment="1">
      <alignment horizontal="center"/>
    </xf>
    <xf numFmtId="165" fontId="16" fillId="0" borderId="0" xfId="0" applyNumberFormat="1" applyFont="1" applyAlignment="1">
      <alignment horizontal="center"/>
    </xf>
    <xf numFmtId="170" fontId="9" fillId="0" borderId="0" xfId="0" applyNumberFormat="1" applyFont="1" applyFill="1" applyBorder="1" applyAlignment="1">
      <alignment horizontal="center"/>
    </xf>
    <xf numFmtId="164" fontId="9" fillId="0" borderId="0" xfId="0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70" fontId="19" fillId="0" borderId="0" xfId="0" applyNumberFormat="1" applyFont="1" applyFill="1" applyBorder="1" applyAlignment="1">
      <alignment horizontal="center"/>
    </xf>
    <xf numFmtId="164" fontId="20" fillId="0" borderId="0" xfId="0" applyFont="1" applyBorder="1" applyAlignment="1">
      <alignment horizontal="center"/>
    </xf>
    <xf numFmtId="171" fontId="0" fillId="0" borderId="0" xfId="17" applyFont="1" applyFill="1" applyBorder="1" applyAlignment="1" applyProtection="1">
      <alignment/>
      <protection/>
    </xf>
    <xf numFmtId="167" fontId="0" fillId="0" borderId="0" xfId="17" applyNumberFormat="1" applyFont="1" applyFill="1" applyBorder="1" applyAlignment="1" applyProtection="1">
      <alignment/>
      <protection/>
    </xf>
    <xf numFmtId="172" fontId="0" fillId="0" borderId="0" xfId="0" applyNumberFormat="1" applyFill="1" applyBorder="1" applyAlignment="1">
      <alignment/>
    </xf>
    <xf numFmtId="173" fontId="0" fillId="0" borderId="0" xfId="15" applyNumberFormat="1" applyFont="1" applyFill="1" applyBorder="1" applyAlignment="1" applyProtection="1">
      <alignment/>
      <protection/>
    </xf>
    <xf numFmtId="166" fontId="0" fillId="0" borderId="0" xfId="15" applyFont="1" applyFill="1" applyBorder="1" applyAlignment="1" applyProtection="1">
      <alignment/>
      <protection/>
    </xf>
    <xf numFmtId="166" fontId="14" fillId="0" borderId="0" xfId="15" applyFont="1" applyFill="1" applyBorder="1" applyAlignment="1" applyProtection="1">
      <alignment/>
      <protection/>
    </xf>
    <xf numFmtId="172" fontId="0" fillId="0" borderId="0" xfId="0" applyNumberFormat="1" applyFont="1" applyFill="1" applyBorder="1" applyAlignment="1">
      <alignment/>
    </xf>
    <xf numFmtId="164" fontId="21" fillId="0" borderId="0" xfId="0" applyFont="1" applyFill="1" applyBorder="1" applyAlignment="1">
      <alignment/>
    </xf>
    <xf numFmtId="172" fontId="0" fillId="0" borderId="0" xfId="0" applyNumberFormat="1" applyBorder="1" applyAlignment="1">
      <alignment/>
    </xf>
    <xf numFmtId="164" fontId="0" fillId="0" borderId="0" xfId="0" applyFont="1" applyAlignment="1">
      <alignment horizontal="center"/>
    </xf>
    <xf numFmtId="164" fontId="22" fillId="0" borderId="0" xfId="0" applyFont="1" applyAlignment="1">
      <alignment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5" fontId="5" fillId="0" borderId="0" xfId="0" applyNumberFormat="1" applyFont="1" applyBorder="1" applyAlignment="1">
      <alignment/>
    </xf>
    <xf numFmtId="164" fontId="25" fillId="0" borderId="0" xfId="0" applyFont="1" applyBorder="1" applyAlignment="1">
      <alignment horizontal="center"/>
    </xf>
    <xf numFmtId="164" fontId="17" fillId="0" borderId="0" xfId="0" applyFont="1" applyFill="1" applyAlignment="1">
      <alignment horizontal="center"/>
    </xf>
    <xf numFmtId="164" fontId="25" fillId="0" borderId="0" xfId="0" applyFont="1" applyFill="1" applyBorder="1" applyAlignment="1">
      <alignment horizontal="center"/>
    </xf>
    <xf numFmtId="164" fontId="17" fillId="0" borderId="0" xfId="0" applyFont="1" applyAlignment="1">
      <alignment horizontal="center"/>
    </xf>
    <xf numFmtId="164" fontId="25" fillId="0" borderId="0" xfId="0" applyFont="1" applyAlignment="1">
      <alignment horizontal="center"/>
    </xf>
    <xf numFmtId="164" fontId="8" fillId="0" borderId="0" xfId="0" applyFont="1" applyBorder="1" applyAlignment="1">
      <alignment/>
    </xf>
    <xf numFmtId="164" fontId="26" fillId="0" borderId="0" xfId="0" applyFont="1" applyFill="1" applyAlignment="1">
      <alignment horizontal="center"/>
    </xf>
    <xf numFmtId="164" fontId="4" fillId="6" borderId="0" xfId="0" applyFont="1" applyFill="1" applyBorder="1" applyAlignment="1">
      <alignment horizontal="center"/>
    </xf>
    <xf numFmtId="164" fontId="4" fillId="7" borderId="0" xfId="0" applyFont="1" applyFill="1" applyBorder="1" applyAlignment="1">
      <alignment horizontal="center"/>
    </xf>
    <xf numFmtId="164" fontId="4" fillId="8" borderId="0" xfId="0" applyFont="1" applyFill="1" applyBorder="1" applyAlignment="1">
      <alignment horizontal="center"/>
    </xf>
    <xf numFmtId="164" fontId="27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16" fillId="0" borderId="0" xfId="0" applyFont="1" applyFill="1" applyBorder="1" applyAlignment="1">
      <alignment horizontal="center"/>
    </xf>
    <xf numFmtId="164" fontId="16" fillId="0" borderId="0" xfId="0" applyFont="1" applyAlignment="1">
      <alignment horizontal="center"/>
    </xf>
    <xf numFmtId="164" fontId="28" fillId="0" borderId="0" xfId="0" applyFont="1" applyAlignment="1">
      <alignment horizontal="center"/>
    </xf>
    <xf numFmtId="164" fontId="27" fillId="0" borderId="0" xfId="0" applyFont="1" applyFill="1" applyBorder="1" applyAlignment="1">
      <alignment horizontal="center"/>
    </xf>
    <xf numFmtId="164" fontId="7" fillId="0" borderId="0" xfId="0" applyFont="1" applyAlignment="1">
      <alignment horizontal="center"/>
    </xf>
    <xf numFmtId="164" fontId="27" fillId="0" borderId="0" xfId="0" applyFont="1" applyFill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10" fillId="0" borderId="0" xfId="0" applyFont="1" applyFill="1" applyBorder="1" applyAlignment="1">
      <alignment horizontal="center"/>
    </xf>
    <xf numFmtId="164" fontId="30" fillId="0" borderId="0" xfId="0" applyFont="1" applyBorder="1" applyAlignment="1">
      <alignment/>
    </xf>
    <xf numFmtId="164" fontId="31" fillId="0" borderId="0" xfId="0" applyFont="1" applyBorder="1" applyAlignment="1">
      <alignment horizontal="center"/>
    </xf>
    <xf numFmtId="164" fontId="26" fillId="0" borderId="0" xfId="0" applyFont="1" applyFill="1" applyBorder="1" applyAlignment="1">
      <alignment horizontal="center"/>
    </xf>
    <xf numFmtId="164" fontId="32" fillId="0" borderId="0" xfId="0" applyFont="1" applyFill="1" applyBorder="1" applyAlignment="1">
      <alignment horizontal="center"/>
    </xf>
    <xf numFmtId="164" fontId="30" fillId="0" borderId="0" xfId="0" applyFont="1" applyFill="1" applyBorder="1" applyAlignment="1">
      <alignment/>
    </xf>
    <xf numFmtId="164" fontId="30" fillId="0" borderId="0" xfId="0" applyFont="1" applyFill="1" applyAlignment="1">
      <alignment/>
    </xf>
    <xf numFmtId="164" fontId="30" fillId="0" borderId="0" xfId="0" applyFont="1" applyAlignment="1">
      <alignment/>
    </xf>
    <xf numFmtId="171" fontId="0" fillId="0" borderId="2" xfId="0" applyNumberFormat="1" applyFont="1" applyBorder="1" applyAlignment="1">
      <alignment horizontal="left"/>
    </xf>
    <xf numFmtId="167" fontId="0" fillId="9" borderId="2" xfId="17" applyNumberFormat="1" applyFont="1" applyFill="1" applyBorder="1" applyAlignment="1" applyProtection="1">
      <alignment/>
      <protection/>
    </xf>
    <xf numFmtId="174" fontId="0" fillId="0" borderId="2" xfId="17" applyNumberFormat="1" applyFont="1" applyFill="1" applyBorder="1" applyAlignment="1" applyProtection="1">
      <alignment/>
      <protection/>
    </xf>
    <xf numFmtId="175" fontId="0" fillId="0" borderId="2" xfId="19" applyFont="1" applyFill="1" applyBorder="1" applyAlignment="1" applyProtection="1">
      <alignment/>
      <protection/>
    </xf>
    <xf numFmtId="171" fontId="0" fillId="0" borderId="2" xfId="17" applyNumberFormat="1" applyFont="1" applyFill="1" applyBorder="1" applyAlignment="1" applyProtection="1">
      <alignment/>
      <protection/>
    </xf>
    <xf numFmtId="167" fontId="0" fillId="0" borderId="2" xfId="17" applyNumberFormat="1" applyFont="1" applyFill="1" applyBorder="1" applyAlignment="1" applyProtection="1">
      <alignment/>
      <protection/>
    </xf>
    <xf numFmtId="174" fontId="0" fillId="0" borderId="2" xfId="0" applyNumberFormat="1" applyFill="1" applyBorder="1" applyAlignment="1">
      <alignment/>
    </xf>
    <xf numFmtId="164" fontId="0" fillId="0" borderId="2" xfId="0" applyBorder="1" applyAlignment="1">
      <alignment/>
    </xf>
    <xf numFmtId="166" fontId="0" fillId="9" borderId="2" xfId="15" applyFont="1" applyFill="1" applyBorder="1" applyAlignment="1" applyProtection="1">
      <alignment/>
      <protection/>
    </xf>
    <xf numFmtId="169" fontId="0" fillId="0" borderId="2" xfId="15" applyNumberFormat="1" applyFont="1" applyFill="1" applyBorder="1" applyAlignment="1" applyProtection="1">
      <alignment/>
      <protection/>
    </xf>
    <xf numFmtId="168" fontId="0" fillId="0" borderId="2" xfId="17" applyNumberFormat="1" applyFont="1" applyFill="1" applyBorder="1" applyAlignment="1" applyProtection="1">
      <alignment/>
      <protection/>
    </xf>
    <xf numFmtId="168" fontId="0" fillId="0" borderId="2" xfId="15" applyNumberFormat="1" applyFont="1" applyFill="1" applyBorder="1" applyAlignment="1" applyProtection="1">
      <alignment/>
      <protection/>
    </xf>
    <xf numFmtId="169" fontId="0" fillId="9" borderId="2" xfId="15" applyNumberFormat="1" applyFont="1" applyFill="1" applyBorder="1" applyAlignment="1" applyProtection="1">
      <alignment/>
      <protection/>
    </xf>
    <xf numFmtId="175" fontId="14" fillId="0" borderId="2" xfId="19" applyFont="1" applyFill="1" applyBorder="1" applyAlignment="1" applyProtection="1">
      <alignment/>
      <protection/>
    </xf>
    <xf numFmtId="174" fontId="0" fillId="0" borderId="2" xfId="0" applyNumberFormat="1" applyFont="1" applyFill="1" applyBorder="1" applyAlignment="1">
      <alignment/>
    </xf>
    <xf numFmtId="174" fontId="0" fillId="10" borderId="2" xfId="17" applyNumberFormat="1" applyFont="1" applyFill="1" applyBorder="1" applyAlignment="1" applyProtection="1">
      <alignment/>
      <protection/>
    </xf>
    <xf numFmtId="174" fontId="0" fillId="11" borderId="2" xfId="17" applyNumberFormat="1" applyFont="1" applyFill="1" applyBorder="1" applyAlignment="1" applyProtection="1">
      <alignment/>
      <protection/>
    </xf>
    <xf numFmtId="175" fontId="0" fillId="11" borderId="2" xfId="19" applyFont="1" applyFill="1" applyBorder="1" applyAlignment="1" applyProtection="1">
      <alignment/>
      <protection/>
    </xf>
    <xf numFmtId="164" fontId="0" fillId="0" borderId="2" xfId="0" applyFont="1" applyBorder="1" applyAlignment="1">
      <alignment/>
    </xf>
    <xf numFmtId="164" fontId="20" fillId="0" borderId="0" xfId="0" applyFont="1" applyFill="1" applyBorder="1" applyAlignment="1">
      <alignment/>
    </xf>
    <xf numFmtId="171" fontId="0" fillId="0" borderId="2" xfId="0" applyNumberFormat="1" applyFont="1" applyFill="1" applyBorder="1" applyAlignment="1">
      <alignment horizontal="left"/>
    </xf>
    <xf numFmtId="166" fontId="0" fillId="0" borderId="2" xfId="15" applyFont="1" applyFill="1" applyBorder="1" applyAlignment="1" applyProtection="1">
      <alignment/>
      <protection/>
    </xf>
    <xf numFmtId="175" fontId="0" fillId="4" borderId="2" xfId="19" applyFont="1" applyFill="1" applyBorder="1" applyAlignment="1" applyProtection="1">
      <alignment/>
      <protection/>
    </xf>
    <xf numFmtId="164" fontId="0" fillId="4" borderId="2" xfId="0" applyFill="1" applyBorder="1" applyAlignment="1">
      <alignment/>
    </xf>
    <xf numFmtId="167" fontId="0" fillId="9" borderId="2" xfId="15" applyNumberFormat="1" applyFont="1" applyFill="1" applyBorder="1" applyAlignment="1" applyProtection="1">
      <alignment/>
      <protection/>
    </xf>
    <xf numFmtId="169" fontId="0" fillId="9" borderId="3" xfId="15" applyNumberFormat="1" applyFont="1" applyFill="1" applyBorder="1" applyAlignment="1" applyProtection="1">
      <alignment/>
      <protection/>
    </xf>
    <xf numFmtId="169" fontId="0" fillId="0" borderId="3" xfId="15" applyNumberFormat="1" applyFont="1" applyFill="1" applyBorder="1" applyAlignment="1" applyProtection="1">
      <alignment/>
      <protection/>
    </xf>
    <xf numFmtId="164" fontId="20" fillId="0" borderId="0" xfId="0" applyFont="1" applyAlignment="1">
      <alignment/>
    </xf>
    <xf numFmtId="164" fontId="17" fillId="0" borderId="0" xfId="0" applyFont="1" applyAlignment="1">
      <alignment/>
    </xf>
    <xf numFmtId="167" fontId="17" fillId="0" borderId="1" xfId="17" applyNumberFormat="1" applyFont="1" applyFill="1" applyBorder="1" applyAlignment="1" applyProtection="1">
      <alignment/>
      <protection/>
    </xf>
    <xf numFmtId="171" fontId="17" fillId="0" borderId="1" xfId="17" applyNumberFormat="1" applyFont="1" applyFill="1" applyBorder="1" applyAlignment="1" applyProtection="1">
      <alignment/>
      <protection/>
    </xf>
    <xf numFmtId="175" fontId="0" fillId="0" borderId="4" xfId="19" applyFont="1" applyFill="1" applyBorder="1" applyAlignment="1" applyProtection="1">
      <alignment/>
      <protection/>
    </xf>
    <xf numFmtId="174" fontId="17" fillId="0" borderId="1" xfId="17" applyNumberFormat="1" applyFont="1" applyFill="1" applyBorder="1" applyAlignment="1" applyProtection="1">
      <alignment/>
      <protection/>
    </xf>
    <xf numFmtId="175" fontId="0" fillId="0" borderId="0" xfId="19" applyFont="1" applyFill="1" applyBorder="1" applyAlignment="1" applyProtection="1">
      <alignment/>
      <protection/>
    </xf>
    <xf numFmtId="171" fontId="0" fillId="0" borderId="0" xfId="0" applyNumberFormat="1" applyFont="1" applyBorder="1" applyAlignment="1">
      <alignment horizontal="left"/>
    </xf>
    <xf numFmtId="166" fontId="0" fillId="9" borderId="5" xfId="15" applyFont="1" applyFill="1" applyBorder="1" applyAlignment="1" applyProtection="1">
      <alignment/>
      <protection/>
    </xf>
    <xf numFmtId="174" fontId="0" fillId="0" borderId="0" xfId="17" applyNumberFormat="1" applyFont="1" applyFill="1" applyBorder="1" applyAlignment="1" applyProtection="1">
      <alignment/>
      <protection/>
    </xf>
    <xf numFmtId="171" fontId="0" fillId="0" borderId="0" xfId="17" applyNumberFormat="1" applyFont="1" applyFill="1" applyBorder="1" applyAlignment="1" applyProtection="1">
      <alignment/>
      <protection/>
    </xf>
    <xf numFmtId="168" fontId="0" fillId="0" borderId="0" xfId="17" applyNumberFormat="1" applyFont="1" applyFill="1" applyBorder="1" applyAlignment="1" applyProtection="1">
      <alignment/>
      <protection/>
    </xf>
    <xf numFmtId="168" fontId="0" fillId="0" borderId="0" xfId="15" applyNumberFormat="1" applyFont="1" applyFill="1" applyBorder="1" applyAlignment="1" applyProtection="1">
      <alignment/>
      <protection/>
    </xf>
    <xf numFmtId="164" fontId="18" fillId="0" borderId="6" xfId="0" applyFont="1" applyBorder="1" applyAlignment="1">
      <alignment horizontal="left"/>
    </xf>
    <xf numFmtId="164" fontId="7" fillId="0" borderId="7" xfId="0" applyFont="1" applyBorder="1" applyAlignment="1">
      <alignment/>
    </xf>
    <xf numFmtId="164" fontId="12" fillId="0" borderId="7" xfId="0" applyFont="1" applyBorder="1" applyAlignment="1">
      <alignment horizontal="left"/>
    </xf>
    <xf numFmtId="171" fontId="0" fillId="0" borderId="7" xfId="0" applyNumberFormat="1" applyFont="1" applyBorder="1" applyAlignment="1">
      <alignment horizontal="left"/>
    </xf>
    <xf numFmtId="166" fontId="0" fillId="9" borderId="7" xfId="15" applyFont="1" applyFill="1" applyBorder="1" applyAlignment="1" applyProtection="1">
      <alignment/>
      <protection/>
    </xf>
    <xf numFmtId="174" fontId="0" fillId="0" borderId="7" xfId="17" applyNumberFormat="1" applyFont="1" applyFill="1" applyBorder="1" applyAlignment="1" applyProtection="1">
      <alignment/>
      <protection/>
    </xf>
    <xf numFmtId="175" fontId="0" fillId="0" borderId="7" xfId="19" applyFont="1" applyFill="1" applyBorder="1" applyAlignment="1" applyProtection="1">
      <alignment/>
      <protection/>
    </xf>
    <xf numFmtId="169" fontId="0" fillId="0" borderId="7" xfId="15" applyNumberFormat="1" applyFont="1" applyFill="1" applyBorder="1" applyAlignment="1" applyProtection="1">
      <alignment/>
      <protection/>
    </xf>
    <xf numFmtId="171" fontId="0" fillId="0" borderId="7" xfId="17" applyNumberFormat="1" applyFont="1" applyFill="1" applyBorder="1" applyAlignment="1" applyProtection="1">
      <alignment/>
      <protection/>
    </xf>
    <xf numFmtId="168" fontId="0" fillId="0" borderId="7" xfId="17" applyNumberFormat="1" applyFont="1" applyFill="1" applyBorder="1" applyAlignment="1" applyProtection="1">
      <alignment/>
      <protection/>
    </xf>
    <xf numFmtId="168" fontId="0" fillId="0" borderId="7" xfId="15" applyNumberFormat="1" applyFont="1" applyFill="1" applyBorder="1" applyAlignment="1" applyProtection="1">
      <alignment/>
      <protection/>
    </xf>
    <xf numFmtId="164" fontId="0" fillId="0" borderId="8" xfId="0" applyBorder="1" applyAlignment="1">
      <alignment/>
    </xf>
    <xf numFmtId="164" fontId="0" fillId="0" borderId="9" xfId="0" applyBorder="1" applyAlignment="1">
      <alignment horizontal="left"/>
    </xf>
    <xf numFmtId="171" fontId="0" fillId="0" borderId="0" xfId="0" applyNumberFormat="1" applyBorder="1" applyAlignment="1">
      <alignment/>
    </xf>
    <xf numFmtId="171" fontId="0" fillId="0" borderId="0" xfId="15" applyNumberFormat="1" applyFont="1" applyFill="1" applyBorder="1" applyAlignment="1" applyProtection="1">
      <alignment/>
      <protection/>
    </xf>
    <xf numFmtId="166" fontId="0" fillId="0" borderId="0" xfId="15" applyFont="1" applyFill="1" applyBorder="1" applyAlignment="1" applyProtection="1">
      <alignment horizontal="left"/>
      <protection/>
    </xf>
    <xf numFmtId="174" fontId="0" fillId="0" borderId="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64" fontId="0" fillId="0" borderId="9" xfId="0" applyFill="1" applyBorder="1" applyAlignment="1">
      <alignment horizontal="left"/>
    </xf>
    <xf numFmtId="174" fontId="0" fillId="0" borderId="0" xfId="0" applyNumberFormat="1" applyBorder="1" applyAlignment="1">
      <alignment/>
    </xf>
    <xf numFmtId="164" fontId="0" fillId="0" borderId="11" xfId="0" applyFill="1" applyBorder="1" applyAlignment="1">
      <alignment horizontal="left"/>
    </xf>
    <xf numFmtId="164" fontId="7" fillId="0" borderId="12" xfId="0" applyFont="1" applyFill="1" applyBorder="1" applyAlignment="1">
      <alignment/>
    </xf>
    <xf numFmtId="164" fontId="0" fillId="0" borderId="12" xfId="0" applyBorder="1" applyAlignment="1">
      <alignment/>
    </xf>
    <xf numFmtId="164" fontId="0" fillId="0" borderId="12" xfId="0" applyFill="1" applyBorder="1" applyAlignment="1">
      <alignment/>
    </xf>
    <xf numFmtId="174" fontId="0" fillId="0" borderId="12" xfId="0" applyNumberFormat="1" applyBorder="1" applyAlignment="1">
      <alignment/>
    </xf>
    <xf numFmtId="174" fontId="0" fillId="0" borderId="13" xfId="0" applyNumberFormat="1" applyBorder="1" applyAlignment="1">
      <alignment/>
    </xf>
    <xf numFmtId="174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33" fillId="0" borderId="0" xfId="0" applyFont="1" applyAlignment="1">
      <alignment horizontal="center"/>
    </xf>
    <xf numFmtId="164" fontId="18" fillId="0" borderId="0" xfId="0" applyFont="1" applyAlignment="1">
      <alignment/>
    </xf>
    <xf numFmtId="164" fontId="34" fillId="0" borderId="0" xfId="0" applyFont="1" applyAlignment="1">
      <alignment/>
    </xf>
    <xf numFmtId="164" fontId="35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36" fillId="0" borderId="0" xfId="0" applyNumberFormat="1" applyFont="1" applyAlignment="1">
      <alignment/>
    </xf>
    <xf numFmtId="164" fontId="36" fillId="0" borderId="0" xfId="0" applyFont="1" applyAlignment="1">
      <alignment/>
    </xf>
    <xf numFmtId="164" fontId="0" fillId="0" borderId="14" xfId="0" applyBorder="1" applyAlignment="1">
      <alignment/>
    </xf>
    <xf numFmtId="165" fontId="34" fillId="0" borderId="0" xfId="0" applyNumberFormat="1" applyFont="1" applyAlignment="1">
      <alignment/>
    </xf>
    <xf numFmtId="164" fontId="34" fillId="0" borderId="0" xfId="0" applyFont="1" applyFill="1" applyAlignment="1">
      <alignment/>
    </xf>
    <xf numFmtId="165" fontId="17" fillId="0" borderId="0" xfId="0" applyNumberFormat="1" applyFont="1" applyAlignment="1">
      <alignment/>
    </xf>
    <xf numFmtId="164" fontId="0" fillId="0" borderId="14" xfId="0" applyFont="1" applyBorder="1" applyAlignment="1">
      <alignment/>
    </xf>
    <xf numFmtId="164" fontId="0" fillId="0" borderId="5" xfId="0" applyBorder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Fill="1" applyAlignment="1">
      <alignment/>
    </xf>
    <xf numFmtId="165" fontId="0" fillId="0" borderId="5" xfId="0" applyNumberFormat="1" applyBorder="1" applyAlignment="1">
      <alignment/>
    </xf>
    <xf numFmtId="170" fontId="23" fillId="0" borderId="0" xfId="0" applyNumberFormat="1" applyFont="1" applyFill="1" applyBorder="1" applyAlignment="1">
      <alignment/>
    </xf>
    <xf numFmtId="165" fontId="23" fillId="0" borderId="0" xfId="0" applyNumberFormat="1" applyFont="1" applyFill="1" applyBorder="1" applyAlignment="1">
      <alignment/>
    </xf>
    <xf numFmtId="164" fontId="4" fillId="12" borderId="0" xfId="0" applyFont="1" applyFill="1" applyBorder="1" applyAlignment="1">
      <alignment horizontal="center"/>
    </xf>
    <xf numFmtId="164" fontId="23" fillId="8" borderId="0" xfId="0" applyFont="1" applyFill="1" applyBorder="1" applyAlignment="1">
      <alignment horizontal="center"/>
    </xf>
    <xf numFmtId="164" fontId="17" fillId="8" borderId="0" xfId="0" applyFont="1" applyFill="1" applyAlignment="1">
      <alignment horizontal="center"/>
    </xf>
    <xf numFmtId="164" fontId="37" fillId="0" borderId="0" xfId="0" applyFont="1" applyBorder="1" applyAlignment="1">
      <alignment horizontal="center"/>
    </xf>
    <xf numFmtId="175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7"/>
  <sheetViews>
    <sheetView tabSelected="1" workbookViewId="0" topLeftCell="A4">
      <pane xSplit="3" ySplit="9" topLeftCell="D13" activePane="bottomRight" state="frozen"/>
      <selection pane="topLeft" activeCell="A4" sqref="A4"/>
      <selection pane="topRight" activeCell="D4" sqref="D4"/>
      <selection pane="bottomLeft" activeCell="A13" sqref="A13"/>
      <selection pane="bottomRight" activeCell="U13" sqref="U13"/>
    </sheetView>
  </sheetViews>
  <sheetFormatPr defaultColWidth="9.140625" defaultRowHeight="12.75"/>
  <cols>
    <col min="2" max="2" width="20.8515625" style="0" customWidth="1"/>
    <col min="3" max="3" width="8.57421875" style="0" customWidth="1"/>
    <col min="4" max="17" width="0" style="0" hidden="1" customWidth="1"/>
    <col min="18" max="20" width="12.140625" style="0" customWidth="1"/>
    <col min="21" max="21" width="8.00390625" style="0" customWidth="1"/>
    <col min="22" max="22" width="11.28125" style="0" customWidth="1"/>
    <col min="23" max="23" width="7.421875" style="0" customWidth="1"/>
    <col min="24" max="24" width="5.28125" style="0" customWidth="1"/>
  </cols>
  <sheetData>
    <row r="1" spans="24:25" ht="13.5">
      <c r="X1" s="1"/>
      <c r="Y1" s="1"/>
    </row>
    <row r="2" spans="24:25" ht="13.5">
      <c r="X2" s="1"/>
      <c r="Y2" s="1"/>
    </row>
    <row r="3" spans="1:25" ht="21">
      <c r="A3" s="2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>
      <c r="A4" s="3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4.25">
      <c r="A5" s="4" t="s">
        <v>2</v>
      </c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3.5">
      <c r="A6" s="6"/>
      <c r="B6" s="7"/>
      <c r="C6" s="7"/>
      <c r="D6" s="7"/>
      <c r="E6" s="7"/>
      <c r="F6" s="7"/>
      <c r="G6" s="8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"/>
      <c r="V6" s="1"/>
      <c r="W6" s="1"/>
      <c r="X6" s="1"/>
      <c r="Y6" s="1"/>
    </row>
    <row r="7" spans="1:25" ht="18">
      <c r="A7" s="10" t="s">
        <v>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"/>
      <c r="V7" s="1"/>
      <c r="W7" s="1"/>
      <c r="X7" s="1"/>
      <c r="Y7" s="1"/>
    </row>
    <row r="8" spans="1:25" ht="14.25">
      <c r="A8" s="11"/>
      <c r="B8" s="11"/>
      <c r="C8" s="11"/>
      <c r="D8" s="12"/>
      <c r="E8" s="12"/>
      <c r="F8" s="12"/>
      <c r="G8" s="13"/>
      <c r="H8" s="14" t="s">
        <v>4</v>
      </c>
      <c r="I8" s="13"/>
      <c r="J8" s="13"/>
      <c r="K8" s="14"/>
      <c r="L8" s="13"/>
      <c r="M8" s="15"/>
      <c r="N8" s="15"/>
      <c r="O8" s="15"/>
      <c r="P8" s="15"/>
      <c r="Q8" s="15"/>
      <c r="R8" s="15"/>
      <c r="S8" s="15"/>
      <c r="T8" s="15"/>
      <c r="U8" s="16"/>
      <c r="V8" s="16"/>
      <c r="W8" s="17"/>
      <c r="X8" s="1"/>
      <c r="Y8" s="1"/>
    </row>
    <row r="9" spans="1:23" ht="14.25">
      <c r="A9" s="11"/>
      <c r="B9" s="11"/>
      <c r="C9" s="11"/>
      <c r="D9" s="18">
        <v>39489</v>
      </c>
      <c r="E9" s="18">
        <v>39595</v>
      </c>
      <c r="F9" s="18" t="s">
        <v>5</v>
      </c>
      <c r="G9" s="18">
        <v>39987</v>
      </c>
      <c r="H9" s="18">
        <v>40049</v>
      </c>
      <c r="I9" s="18">
        <v>40231</v>
      </c>
      <c r="J9" s="18">
        <v>40351</v>
      </c>
      <c r="K9" s="18">
        <v>40940</v>
      </c>
      <c r="L9" s="18">
        <v>40994</v>
      </c>
      <c r="M9" s="18">
        <v>41116</v>
      </c>
      <c r="N9" s="18">
        <v>41380</v>
      </c>
      <c r="O9" s="18">
        <v>41456</v>
      </c>
      <c r="P9" s="18">
        <v>41508</v>
      </c>
      <c r="Q9" s="18">
        <v>41569</v>
      </c>
      <c r="R9" s="18">
        <v>42036</v>
      </c>
      <c r="S9" s="18">
        <v>42121</v>
      </c>
      <c r="T9" s="18">
        <v>42185</v>
      </c>
      <c r="U9" s="17"/>
      <c r="V9" s="17"/>
      <c r="W9" s="17"/>
    </row>
    <row r="10" spans="1:23" ht="14.25">
      <c r="A10" s="19" t="s">
        <v>6</v>
      </c>
      <c r="B10" s="19" t="s">
        <v>7</v>
      </c>
      <c r="C10" s="19"/>
      <c r="D10" s="20" t="s">
        <v>8</v>
      </c>
      <c r="E10" s="20" t="s">
        <v>8</v>
      </c>
      <c r="F10" s="21" t="s">
        <v>8</v>
      </c>
      <c r="G10" s="21" t="s">
        <v>8</v>
      </c>
      <c r="H10" s="21" t="s">
        <v>8</v>
      </c>
      <c r="I10" s="21" t="s">
        <v>8</v>
      </c>
      <c r="J10" s="21" t="s">
        <v>8</v>
      </c>
      <c r="K10" s="21" t="s">
        <v>8</v>
      </c>
      <c r="L10" s="21" t="s">
        <v>8</v>
      </c>
      <c r="M10" s="21" t="s">
        <v>8</v>
      </c>
      <c r="N10" s="21" t="s">
        <v>8</v>
      </c>
      <c r="O10" s="21" t="s">
        <v>8</v>
      </c>
      <c r="P10" s="21" t="s">
        <v>8</v>
      </c>
      <c r="Q10" s="21" t="s">
        <v>8</v>
      </c>
      <c r="R10" s="21" t="s">
        <v>8</v>
      </c>
      <c r="S10" s="21" t="s">
        <v>8</v>
      </c>
      <c r="T10" s="21" t="s">
        <v>8</v>
      </c>
      <c r="U10" s="22" t="s">
        <v>9</v>
      </c>
      <c r="V10" s="22" t="s">
        <v>10</v>
      </c>
      <c r="W10" s="22" t="s">
        <v>11</v>
      </c>
    </row>
    <row r="11" spans="1:29" ht="12.7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V11" s="24" t="s">
        <v>12</v>
      </c>
      <c r="Y11" s="25"/>
      <c r="Z11" s="26"/>
      <c r="AA11" s="25"/>
      <c r="AB11" s="26"/>
      <c r="AC11" s="26"/>
    </row>
    <row r="12" ht="12.75">
      <c r="X12" s="27" t="s">
        <v>13</v>
      </c>
    </row>
    <row r="13" spans="1:23" ht="14.25">
      <c r="A13" s="28">
        <v>90633</v>
      </c>
      <c r="B13" s="29" t="s">
        <v>14</v>
      </c>
      <c r="C13" s="30" t="s">
        <v>15</v>
      </c>
      <c r="D13" s="31">
        <v>25.53</v>
      </c>
      <c r="E13" s="31">
        <v>25.53</v>
      </c>
      <c r="F13" s="31">
        <v>25.53</v>
      </c>
      <c r="G13" s="31">
        <f>250/10</f>
        <v>25</v>
      </c>
      <c r="H13" s="31">
        <f>250/10</f>
        <v>25</v>
      </c>
      <c r="I13" s="31">
        <v>21</v>
      </c>
      <c r="J13" s="31">
        <v>21</v>
      </c>
      <c r="K13" s="31">
        <v>21.95</v>
      </c>
      <c r="L13" s="31">
        <v>21.95</v>
      </c>
      <c r="M13" s="31">
        <v>21.95</v>
      </c>
      <c r="N13" s="31">
        <v>21.95</v>
      </c>
      <c r="O13" s="31">
        <v>21.95</v>
      </c>
      <c r="P13" s="31">
        <v>21.95</v>
      </c>
      <c r="Q13" s="31">
        <v>21.95</v>
      </c>
      <c r="R13" s="31"/>
      <c r="S13" s="31"/>
      <c r="T13" s="31"/>
      <c r="U13" s="31"/>
      <c r="V13" s="31"/>
      <c r="W13" s="32" t="s">
        <v>16</v>
      </c>
    </row>
    <row r="14" spans="1:25" ht="14.25">
      <c r="A14" s="33">
        <v>90648</v>
      </c>
      <c r="B14" s="17" t="s">
        <v>17</v>
      </c>
      <c r="C14" s="34" t="s">
        <v>18</v>
      </c>
      <c r="D14" s="35">
        <v>21.03</v>
      </c>
      <c r="E14" s="35">
        <f>75.72/5</f>
        <v>15.144</v>
      </c>
      <c r="F14" s="35">
        <v>17.1</v>
      </c>
      <c r="G14" s="35">
        <v>14.8</v>
      </c>
      <c r="H14" s="35">
        <v>17.01</v>
      </c>
      <c r="I14" s="35">
        <v>14.12</v>
      </c>
      <c r="J14" s="35">
        <v>14.17</v>
      </c>
      <c r="K14" s="35">
        <v>17.6</v>
      </c>
      <c r="L14" s="35">
        <v>17.6</v>
      </c>
      <c r="M14" s="35">
        <v>17.6</v>
      </c>
      <c r="N14" s="35">
        <v>16.28</v>
      </c>
      <c r="O14" s="36">
        <v>14.55</v>
      </c>
      <c r="P14" s="35">
        <v>14.55</v>
      </c>
      <c r="Q14" s="35">
        <v>14.55</v>
      </c>
      <c r="R14" s="35"/>
      <c r="S14" s="36"/>
      <c r="T14" s="35"/>
      <c r="U14" s="35"/>
      <c r="V14" s="31"/>
      <c r="W14" s="5" t="s">
        <v>19</v>
      </c>
      <c r="X14" s="37" t="s">
        <v>20</v>
      </c>
      <c r="Y14" s="38"/>
    </row>
    <row r="15" spans="1:24" ht="14.25">
      <c r="A15" s="33">
        <v>90651</v>
      </c>
      <c r="B15" s="39" t="s">
        <v>21</v>
      </c>
      <c r="C15" s="40" t="s">
        <v>22</v>
      </c>
      <c r="D15" s="35">
        <v>124.8</v>
      </c>
      <c r="E15" s="35">
        <f>1245.4/10</f>
        <v>124.54</v>
      </c>
      <c r="F15" s="35">
        <v>124.54</v>
      </c>
      <c r="G15" s="35">
        <f>123.3</f>
        <v>123.3</v>
      </c>
      <c r="H15" s="35">
        <v>128.23</v>
      </c>
      <c r="I15" s="35">
        <v>126.94</v>
      </c>
      <c r="J15" s="35">
        <v>121.75</v>
      </c>
      <c r="K15" s="35">
        <v>121.75</v>
      </c>
      <c r="L15" s="35">
        <v>121.76</v>
      </c>
      <c r="M15" s="35">
        <v>121.76</v>
      </c>
      <c r="N15" s="35">
        <v>126.63</v>
      </c>
      <c r="O15" s="35">
        <v>126.63</v>
      </c>
      <c r="P15" s="35">
        <v>126.63</v>
      </c>
      <c r="Q15" s="35">
        <v>126.63</v>
      </c>
      <c r="R15" s="36"/>
      <c r="S15" s="36"/>
      <c r="T15" s="36"/>
      <c r="U15" s="35"/>
      <c r="V15" s="31"/>
      <c r="W15" s="1" t="s">
        <v>16</v>
      </c>
      <c r="X15" s="27" t="s">
        <v>23</v>
      </c>
    </row>
    <row r="16" spans="1:23" ht="14.25" hidden="1">
      <c r="A16" s="33">
        <v>90669</v>
      </c>
      <c r="B16" s="41" t="s">
        <v>24</v>
      </c>
      <c r="C16" s="42" t="s">
        <v>25</v>
      </c>
      <c r="D16" s="35"/>
      <c r="E16" s="35"/>
      <c r="F16" s="35"/>
      <c r="G16" s="35"/>
      <c r="H16" s="35"/>
      <c r="I16" s="35"/>
      <c r="J16" s="35"/>
      <c r="K16" s="35"/>
      <c r="L16" s="35"/>
      <c r="M16" s="43"/>
      <c r="N16" s="43"/>
      <c r="O16" s="43"/>
      <c r="P16" s="43"/>
      <c r="Q16" s="43"/>
      <c r="R16" s="43"/>
      <c r="S16" s="43"/>
      <c r="T16" s="35"/>
      <c r="U16" s="43"/>
      <c r="V16" s="31"/>
      <c r="W16" s="1" t="s">
        <v>26</v>
      </c>
    </row>
    <row r="17" spans="1:23" ht="13.5">
      <c r="A17" s="33">
        <v>90670</v>
      </c>
      <c r="B17" s="37" t="s">
        <v>27</v>
      </c>
      <c r="C17" s="42" t="s">
        <v>28</v>
      </c>
      <c r="D17" s="35"/>
      <c r="E17" s="35"/>
      <c r="F17" s="35"/>
      <c r="G17" s="35"/>
      <c r="H17" s="35"/>
      <c r="I17" s="35"/>
      <c r="J17" s="35">
        <v>108</v>
      </c>
      <c r="K17" s="35">
        <v>120.2</v>
      </c>
      <c r="L17" s="35">
        <v>120.2</v>
      </c>
      <c r="M17" s="35">
        <v>120.2</v>
      </c>
      <c r="N17" s="35">
        <v>127.41</v>
      </c>
      <c r="O17" s="35">
        <v>127.41</v>
      </c>
      <c r="P17" s="35">
        <v>127.41</v>
      </c>
      <c r="Q17" s="35">
        <v>127.41</v>
      </c>
      <c r="R17" s="36"/>
      <c r="S17" s="35"/>
      <c r="T17" s="35"/>
      <c r="U17" s="35"/>
      <c r="V17" s="31"/>
      <c r="W17" s="1" t="s">
        <v>26</v>
      </c>
    </row>
    <row r="18" spans="1:23" ht="14.25">
      <c r="A18" s="33">
        <v>90680</v>
      </c>
      <c r="B18" s="41" t="s">
        <v>29</v>
      </c>
      <c r="C18" s="44" t="s">
        <v>30</v>
      </c>
      <c r="D18" s="35">
        <v>68.83</v>
      </c>
      <c r="E18" s="35">
        <v>68.83</v>
      </c>
      <c r="F18" s="35">
        <v>68.83</v>
      </c>
      <c r="G18" s="35">
        <f>65.4</f>
        <v>65.4</v>
      </c>
      <c r="H18" s="35">
        <f>65.4</f>
        <v>65.4</v>
      </c>
      <c r="I18" s="35">
        <v>64.71</v>
      </c>
      <c r="J18" s="35">
        <v>64.71</v>
      </c>
      <c r="K18" s="35">
        <v>65.87</v>
      </c>
      <c r="L18" s="35">
        <v>65.87</v>
      </c>
      <c r="M18" s="35">
        <v>65.87</v>
      </c>
      <c r="N18" s="35">
        <v>68.5</v>
      </c>
      <c r="O18" s="35">
        <v>68.5</v>
      </c>
      <c r="P18" s="35">
        <v>68.5</v>
      </c>
      <c r="Q18" s="35">
        <v>68.5</v>
      </c>
      <c r="R18" s="35"/>
      <c r="S18" s="35"/>
      <c r="T18" s="35"/>
      <c r="U18" s="35"/>
      <c r="V18" s="31"/>
      <c r="W18" s="1" t="s">
        <v>16</v>
      </c>
    </row>
    <row r="19" spans="1:24" ht="14.25">
      <c r="A19" s="33">
        <v>90696</v>
      </c>
      <c r="B19" s="41" t="s">
        <v>31</v>
      </c>
      <c r="C19" s="44"/>
      <c r="D19" s="35"/>
      <c r="E19" s="35"/>
      <c r="F19" s="35"/>
      <c r="G19" s="35"/>
      <c r="H19" s="35"/>
      <c r="I19" s="35"/>
      <c r="J19" s="35"/>
      <c r="K19" s="35"/>
      <c r="L19" s="35"/>
      <c r="M19" s="35">
        <v>44.55</v>
      </c>
      <c r="N19" s="35">
        <v>44.55</v>
      </c>
      <c r="O19" s="35">
        <v>44.55</v>
      </c>
      <c r="P19" s="35">
        <v>44.55</v>
      </c>
      <c r="Q19" s="35">
        <v>44.55</v>
      </c>
      <c r="R19" s="35"/>
      <c r="S19" s="35"/>
      <c r="T19" s="35"/>
      <c r="U19" s="35"/>
      <c r="V19" s="31"/>
      <c r="W19" s="5" t="s">
        <v>32</v>
      </c>
      <c r="X19" s="37" t="s">
        <v>20</v>
      </c>
    </row>
    <row r="20" spans="1:24" ht="14.25">
      <c r="A20" s="33">
        <v>90698</v>
      </c>
      <c r="B20" s="41" t="s">
        <v>33</v>
      </c>
      <c r="C20" s="44" t="s">
        <v>34</v>
      </c>
      <c r="D20" s="35">
        <v>0</v>
      </c>
      <c r="E20" s="35">
        <v>0</v>
      </c>
      <c r="F20" s="35">
        <v>0</v>
      </c>
      <c r="G20" s="35">
        <v>0</v>
      </c>
      <c r="H20" s="35">
        <v>48.42</v>
      </c>
      <c r="I20" s="35">
        <v>47.66</v>
      </c>
      <c r="J20" s="35">
        <v>47.64</v>
      </c>
      <c r="K20" s="35">
        <v>52.62</v>
      </c>
      <c r="L20" s="35">
        <v>52.62</v>
      </c>
      <c r="M20" s="35">
        <v>53.07</v>
      </c>
      <c r="N20" s="35">
        <v>52.62</v>
      </c>
      <c r="O20" s="36">
        <v>47.36</v>
      </c>
      <c r="P20" s="35">
        <v>47.36</v>
      </c>
      <c r="Q20" s="35">
        <v>47.36</v>
      </c>
      <c r="R20" s="36"/>
      <c r="S20" s="36"/>
      <c r="T20" s="35"/>
      <c r="U20" s="35"/>
      <c r="V20" s="31"/>
      <c r="W20" s="5" t="s">
        <v>19</v>
      </c>
      <c r="X20" s="37" t="s">
        <v>20</v>
      </c>
    </row>
    <row r="21" spans="1:30" ht="14.25">
      <c r="A21" s="28">
        <v>90700</v>
      </c>
      <c r="B21" s="39" t="s">
        <v>35</v>
      </c>
      <c r="C21" s="40" t="s">
        <v>36</v>
      </c>
      <c r="D21" s="45">
        <v>19.79</v>
      </c>
      <c r="E21" s="45">
        <v>19.79</v>
      </c>
      <c r="F21" s="45">
        <v>14.93</v>
      </c>
      <c r="G21" s="45">
        <v>14.48</v>
      </c>
      <c r="H21" s="45">
        <v>15.99</v>
      </c>
      <c r="I21" s="45">
        <v>13.38</v>
      </c>
      <c r="J21" s="45">
        <v>14.27</v>
      </c>
      <c r="K21" s="45">
        <v>15.29</v>
      </c>
      <c r="L21" s="45">
        <v>15.29</v>
      </c>
      <c r="M21" s="45">
        <v>15.29</v>
      </c>
      <c r="N21" s="45">
        <v>15.29</v>
      </c>
      <c r="O21" s="45">
        <v>15.29</v>
      </c>
      <c r="P21" s="45">
        <v>15.29</v>
      </c>
      <c r="Q21" s="45">
        <v>15.29</v>
      </c>
      <c r="R21" s="46"/>
      <c r="S21" s="46"/>
      <c r="T21" s="45"/>
      <c r="U21" s="45"/>
      <c r="V21" s="31"/>
      <c r="W21" s="5" t="s">
        <v>19</v>
      </c>
      <c r="Y21" s="25"/>
      <c r="Z21" s="26"/>
      <c r="AA21" s="26"/>
      <c r="AB21" s="26"/>
      <c r="AC21" s="26"/>
      <c r="AD21" s="26"/>
    </row>
    <row r="22" spans="1:30" ht="14.25">
      <c r="A22" s="28">
        <v>90702</v>
      </c>
      <c r="B22" s="39" t="s">
        <v>37</v>
      </c>
      <c r="C22" s="40" t="s">
        <v>38</v>
      </c>
      <c r="D22" s="45"/>
      <c r="E22" s="45"/>
      <c r="F22" s="45"/>
      <c r="G22" s="45"/>
      <c r="H22" s="45"/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6"/>
      <c r="S22" s="45"/>
      <c r="T22" s="45"/>
      <c r="U22" s="45"/>
      <c r="V22" s="31"/>
      <c r="W22" s="5" t="s">
        <v>19</v>
      </c>
      <c r="X22" s="37" t="s">
        <v>20</v>
      </c>
      <c r="Y22" s="25"/>
      <c r="Z22" s="26"/>
      <c r="AA22" s="26"/>
      <c r="AB22" s="26"/>
      <c r="AC22" s="26"/>
      <c r="AD22" s="26"/>
    </row>
    <row r="23" spans="1:23" ht="14.25">
      <c r="A23" s="33">
        <v>90707</v>
      </c>
      <c r="B23" s="39" t="s">
        <v>39</v>
      </c>
      <c r="C23" s="47"/>
      <c r="D23" s="35">
        <v>44.29</v>
      </c>
      <c r="E23" s="35">
        <f>442.93/10</f>
        <v>44.293</v>
      </c>
      <c r="F23" s="35">
        <v>42.52</v>
      </c>
      <c r="G23" s="35">
        <v>43.41</v>
      </c>
      <c r="H23" s="35">
        <v>44.23</v>
      </c>
      <c r="I23" s="35">
        <v>44.69</v>
      </c>
      <c r="J23" s="35">
        <v>44.69</v>
      </c>
      <c r="K23" s="35">
        <v>47.83</v>
      </c>
      <c r="L23" s="35">
        <v>47.3</v>
      </c>
      <c r="M23" s="35">
        <v>47.3</v>
      </c>
      <c r="N23" s="35">
        <v>49.22</v>
      </c>
      <c r="O23" s="35">
        <v>49.22</v>
      </c>
      <c r="P23" s="36">
        <v>51.2</v>
      </c>
      <c r="Q23" s="35">
        <v>51.2</v>
      </c>
      <c r="R23" s="35"/>
      <c r="S23" s="36"/>
      <c r="T23" s="35"/>
      <c r="U23" s="35"/>
      <c r="V23" s="31"/>
      <c r="W23" s="1" t="s">
        <v>16</v>
      </c>
    </row>
    <row r="24" spans="1:25" ht="14.25">
      <c r="A24" s="33">
        <v>90713</v>
      </c>
      <c r="B24" s="17" t="s">
        <v>40</v>
      </c>
      <c r="C24" s="48"/>
      <c r="D24" s="35">
        <v>25.59</v>
      </c>
      <c r="E24" s="35">
        <v>19.71</v>
      </c>
      <c r="F24" s="35">
        <v>17.2</v>
      </c>
      <c r="G24" s="35">
        <v>16.67</v>
      </c>
      <c r="H24" s="35">
        <v>18.42</v>
      </c>
      <c r="I24" s="35">
        <v>15.41</v>
      </c>
      <c r="J24" s="35">
        <v>15.41</v>
      </c>
      <c r="K24" s="35">
        <v>17.78</v>
      </c>
      <c r="L24" s="35">
        <v>17.78</v>
      </c>
      <c r="M24" s="35">
        <v>17.78</v>
      </c>
      <c r="N24" s="35">
        <v>17.78</v>
      </c>
      <c r="O24" s="35">
        <v>17.78</v>
      </c>
      <c r="P24" s="35">
        <v>17.78</v>
      </c>
      <c r="Q24" s="35">
        <v>18.13</v>
      </c>
      <c r="R24" s="35"/>
      <c r="S24" s="35"/>
      <c r="T24" s="35"/>
      <c r="U24" s="35"/>
      <c r="V24" s="31"/>
      <c r="W24" s="5" t="s">
        <v>19</v>
      </c>
      <c r="X24" s="37"/>
      <c r="Y24" s="38"/>
    </row>
    <row r="25" spans="1:24" ht="14.25">
      <c r="A25" s="28">
        <v>90715</v>
      </c>
      <c r="B25" s="17" t="s">
        <v>41</v>
      </c>
      <c r="C25" s="34" t="s">
        <v>42</v>
      </c>
      <c r="D25" s="35">
        <v>35.91</v>
      </c>
      <c r="E25" s="35">
        <v>35.91</v>
      </c>
      <c r="F25" s="35">
        <v>33.66</v>
      </c>
      <c r="G25" s="35">
        <v>34.95</v>
      </c>
      <c r="H25" s="35">
        <v>34.95</v>
      </c>
      <c r="I25" s="35">
        <v>34.95</v>
      </c>
      <c r="J25" s="35">
        <v>34.95</v>
      </c>
      <c r="K25" s="35">
        <v>27.44</v>
      </c>
      <c r="L25" s="35">
        <v>28.29</v>
      </c>
      <c r="M25" s="35">
        <v>26.06</v>
      </c>
      <c r="N25" s="35">
        <v>29.93</v>
      </c>
      <c r="O25" s="35">
        <v>29.93</v>
      </c>
      <c r="P25" s="36">
        <v>29.94</v>
      </c>
      <c r="Q25" s="35">
        <v>29.94</v>
      </c>
      <c r="R25" s="35"/>
      <c r="S25" s="35"/>
      <c r="T25" s="35"/>
      <c r="U25" s="35"/>
      <c r="V25" s="31"/>
      <c r="W25" s="1" t="s">
        <v>19</v>
      </c>
      <c r="X25" s="37" t="s">
        <v>20</v>
      </c>
    </row>
    <row r="26" spans="1:25" ht="14.25">
      <c r="A26" s="33">
        <v>90716</v>
      </c>
      <c r="B26" s="17" t="s">
        <v>43</v>
      </c>
      <c r="C26" s="34" t="s">
        <v>44</v>
      </c>
      <c r="D26" s="35">
        <v>80.55</v>
      </c>
      <c r="E26" s="35">
        <f>767.6/10</f>
        <v>76.76</v>
      </c>
      <c r="F26" s="35">
        <v>73.69</v>
      </c>
      <c r="G26" s="35">
        <v>73.69</v>
      </c>
      <c r="H26" s="35">
        <v>78.24</v>
      </c>
      <c r="I26" s="35">
        <v>77.44</v>
      </c>
      <c r="J26" s="35">
        <v>77.44</v>
      </c>
      <c r="K26" s="35">
        <v>82.89</v>
      </c>
      <c r="L26" s="35">
        <v>82.89</v>
      </c>
      <c r="M26" s="35">
        <v>82.89</v>
      </c>
      <c r="N26" s="35">
        <v>85.3</v>
      </c>
      <c r="O26" s="35">
        <v>85.3</v>
      </c>
      <c r="P26" s="36">
        <v>88.72</v>
      </c>
      <c r="Q26" s="35">
        <v>88.72</v>
      </c>
      <c r="R26" s="36"/>
      <c r="S26" s="35"/>
      <c r="T26" s="35"/>
      <c r="U26" s="35"/>
      <c r="V26" s="31"/>
      <c r="W26" s="1" t="s">
        <v>16</v>
      </c>
      <c r="Y26" s="37"/>
    </row>
    <row r="27" spans="1:25" ht="14.25">
      <c r="A27" s="33">
        <v>90723</v>
      </c>
      <c r="B27" s="17" t="s">
        <v>45</v>
      </c>
      <c r="C27" s="34" t="s">
        <v>46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>
        <v>66.3</v>
      </c>
      <c r="O27" s="35">
        <v>66.3</v>
      </c>
      <c r="P27" s="35">
        <v>66.3</v>
      </c>
      <c r="Q27" s="35">
        <v>66.3</v>
      </c>
      <c r="R27" s="35"/>
      <c r="S27" s="35"/>
      <c r="T27" s="35"/>
      <c r="U27" s="35"/>
      <c r="V27" s="31"/>
      <c r="W27" s="1" t="s">
        <v>32</v>
      </c>
      <c r="X27" s="37" t="s">
        <v>20</v>
      </c>
      <c r="Y27" s="37"/>
    </row>
    <row r="28" spans="1:25" ht="14.25">
      <c r="A28" s="33">
        <v>90732</v>
      </c>
      <c r="B28" s="17" t="s">
        <v>47</v>
      </c>
      <c r="C28" s="48" t="s">
        <v>48</v>
      </c>
      <c r="D28" s="35">
        <v>26.08</v>
      </c>
      <c r="E28" s="35">
        <v>26.08</v>
      </c>
      <c r="F28" s="35">
        <v>26.08</v>
      </c>
      <c r="G28" s="35">
        <v>26.08</v>
      </c>
      <c r="H28" s="35">
        <v>26.08</v>
      </c>
      <c r="I28" s="35">
        <v>41.73</v>
      </c>
      <c r="J28" s="35">
        <v>40.89</v>
      </c>
      <c r="K28" s="35">
        <v>55.19</v>
      </c>
      <c r="L28" s="35">
        <v>55.19</v>
      </c>
      <c r="M28" s="35">
        <v>60.09</v>
      </c>
      <c r="N28" s="35">
        <v>62.49</v>
      </c>
      <c r="O28" s="35">
        <v>62.49</v>
      </c>
      <c r="P28" s="35">
        <v>62.49</v>
      </c>
      <c r="Q28" s="35">
        <v>62.49</v>
      </c>
      <c r="R28" s="35"/>
      <c r="S28" s="35"/>
      <c r="T28" s="35"/>
      <c r="U28" s="35"/>
      <c r="V28" s="31"/>
      <c r="W28" s="1" t="s">
        <v>16</v>
      </c>
      <c r="X28" s="37" t="s">
        <v>20</v>
      </c>
      <c r="Y28" s="37"/>
    </row>
    <row r="29" spans="1:24" ht="14.25">
      <c r="A29" s="33">
        <v>90734</v>
      </c>
      <c r="B29" s="41" t="s">
        <v>49</v>
      </c>
      <c r="C29" s="42" t="s">
        <v>50</v>
      </c>
      <c r="D29" s="35">
        <v>88.68</v>
      </c>
      <c r="E29" s="35">
        <v>91.26</v>
      </c>
      <c r="F29" s="35">
        <v>93.12</v>
      </c>
      <c r="G29" s="35">
        <v>95.82</v>
      </c>
      <c r="H29" s="35">
        <v>92.95</v>
      </c>
      <c r="I29" s="35">
        <v>88.32</v>
      </c>
      <c r="J29" s="35">
        <v>95.6</v>
      </c>
      <c r="K29" s="35">
        <v>95.6</v>
      </c>
      <c r="L29" s="35">
        <v>95.6</v>
      </c>
      <c r="M29" s="35">
        <v>95.6</v>
      </c>
      <c r="N29" s="35">
        <v>98.47</v>
      </c>
      <c r="O29" s="36">
        <v>94.41</v>
      </c>
      <c r="P29" s="36">
        <v>98.47</v>
      </c>
      <c r="Q29" s="36">
        <v>95.43</v>
      </c>
      <c r="R29" s="36"/>
      <c r="S29" s="35"/>
      <c r="T29" s="35"/>
      <c r="U29" s="35"/>
      <c r="V29" s="31"/>
      <c r="W29" s="5" t="s">
        <v>19</v>
      </c>
      <c r="X29" s="37"/>
    </row>
    <row r="30" spans="1:24" ht="14.25">
      <c r="A30" s="28">
        <v>90744</v>
      </c>
      <c r="B30" s="29" t="s">
        <v>51</v>
      </c>
      <c r="C30" s="30" t="s">
        <v>52</v>
      </c>
      <c r="D30" s="35">
        <v>11.8</v>
      </c>
      <c r="E30" s="35">
        <v>11.21</v>
      </c>
      <c r="F30" s="35">
        <v>11.21</v>
      </c>
      <c r="G30" s="35">
        <v>11.8</v>
      </c>
      <c r="H30" s="35">
        <v>11.8</v>
      </c>
      <c r="I30" s="35">
        <v>8.95</v>
      </c>
      <c r="J30" s="35">
        <v>8.95</v>
      </c>
      <c r="K30" s="35">
        <v>8.7</v>
      </c>
      <c r="L30" s="35">
        <v>8.7</v>
      </c>
      <c r="M30" s="35">
        <v>8.7</v>
      </c>
      <c r="N30" s="35">
        <v>8.92</v>
      </c>
      <c r="O30" s="36">
        <v>8.99</v>
      </c>
      <c r="P30" s="35">
        <v>8.99</v>
      </c>
      <c r="Q30" s="35">
        <v>8.99</v>
      </c>
      <c r="R30" s="35"/>
      <c r="S30" s="35"/>
      <c r="T30" s="35"/>
      <c r="U30" s="35"/>
      <c r="V30" s="31"/>
      <c r="W30" s="1" t="s">
        <v>16</v>
      </c>
      <c r="X30" s="37" t="s">
        <v>53</v>
      </c>
    </row>
    <row r="31" spans="1:20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49"/>
      <c r="L31" s="49"/>
      <c r="M31" s="49"/>
      <c r="N31" s="49"/>
      <c r="O31" s="49"/>
      <c r="P31" s="50"/>
      <c r="Q31" s="50"/>
      <c r="R31" s="50"/>
      <c r="S31" s="50"/>
      <c r="T31" s="50"/>
    </row>
    <row r="32" spans="1:22" ht="13.5">
      <c r="A32" s="28"/>
      <c r="B32" s="50" t="s">
        <v>54</v>
      </c>
      <c r="C32" s="50"/>
      <c r="D32" s="51">
        <f>+SUM(D13:D30)</f>
        <v>572.8799999999999</v>
      </c>
      <c r="E32" s="51">
        <f>+SUM(E13:E30)</f>
        <v>559.057</v>
      </c>
      <c r="F32" s="51">
        <f>+SUM(F13:F30)</f>
        <v>548.41</v>
      </c>
      <c r="G32" s="51">
        <f>+SUM(G13:G30)</f>
        <v>545.3999999999999</v>
      </c>
      <c r="H32" s="51">
        <f>+SUM(H13:H30)</f>
        <v>606.72</v>
      </c>
      <c r="I32" s="51">
        <f>+SUM(I13:I30)</f>
        <v>599.3</v>
      </c>
      <c r="J32" s="51">
        <f>+SUM(J13:J30)</f>
        <v>709.47</v>
      </c>
      <c r="K32" s="51">
        <f>+SUM(K13:K30)</f>
        <v>750.7100000000002</v>
      </c>
      <c r="L32" s="51">
        <f>+SUM(L13:L30)</f>
        <v>751.0400000000001</v>
      </c>
      <c r="M32" s="51">
        <f>+SUM(M13:M30)</f>
        <v>798.71</v>
      </c>
      <c r="N32" s="51">
        <f>+SUM(N13:N30)</f>
        <v>891.6399999999999</v>
      </c>
      <c r="O32" s="51">
        <f>+SUM(O13:O30)</f>
        <v>880.6599999999999</v>
      </c>
      <c r="P32" s="51">
        <f>+SUM(P13:P30)</f>
        <v>890.1300000000001</v>
      </c>
      <c r="Q32" s="51">
        <f>+SUM(Q13:Q30)</f>
        <v>887.44</v>
      </c>
      <c r="R32" s="51">
        <f>+SUM(R13:R30)</f>
        <v>0</v>
      </c>
      <c r="S32" s="51">
        <f>+SUM(S13:S30)</f>
        <v>0</v>
      </c>
      <c r="T32" s="51">
        <f>+SUM(T13:T30)</f>
        <v>0</v>
      </c>
      <c r="U32" s="51">
        <f>+SUM(U13:U30)</f>
        <v>0</v>
      </c>
      <c r="V32" s="51">
        <f>+SUM(V13:V30)</f>
        <v>0</v>
      </c>
    </row>
    <row r="33" ht="13.5">
      <c r="A33" t="s">
        <v>55</v>
      </c>
    </row>
    <row r="34" spans="1:7" ht="12.75">
      <c r="A34" s="25"/>
      <c r="B34" s="26"/>
      <c r="C34" s="26"/>
      <c r="D34" s="26"/>
      <c r="E34" s="26"/>
      <c r="F34" s="26"/>
      <c r="G34" s="26"/>
    </row>
    <row r="35" spans="1:7" ht="12.75">
      <c r="A35" s="25"/>
      <c r="B35" s="26"/>
      <c r="C35" s="26"/>
      <c r="D35" s="26"/>
      <c r="E35" s="26"/>
      <c r="F35" s="26"/>
      <c r="G35" s="26"/>
    </row>
    <row r="36" spans="1:7" ht="12.75">
      <c r="A36" s="25" t="s">
        <v>56</v>
      </c>
      <c r="B36" s="25"/>
      <c r="C36" s="26"/>
      <c r="D36" s="26"/>
      <c r="E36" s="26"/>
      <c r="F36" s="26"/>
      <c r="G36" s="26"/>
    </row>
    <row r="37" spans="1:7" ht="12.75">
      <c r="A37" s="25" t="s">
        <v>57</v>
      </c>
      <c r="B37" s="25"/>
      <c r="C37" s="26"/>
      <c r="D37" s="26"/>
      <c r="E37" s="26"/>
      <c r="F37" s="26"/>
      <c r="G37" s="26"/>
    </row>
  </sheetData>
  <sheetProtection selectLockedCells="1" selectUnlockedCells="1"/>
  <printOptions/>
  <pageMargins left="0" right="0" top="0.75" bottom="0.75" header="0.5118055555555555" footer="0.5118055555555555"/>
  <pageSetup horizontalDpi="300" verticalDpi="300" orientation="landscape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3"/>
  <sheetViews>
    <sheetView workbookViewId="0" topLeftCell="A1">
      <selection activeCell="A2" sqref="A2"/>
    </sheetView>
  </sheetViews>
  <sheetFormatPr defaultColWidth="9.140625" defaultRowHeight="12.75"/>
  <cols>
    <col min="2" max="2" width="20.421875" style="0" customWidth="1"/>
    <col min="3" max="3" width="11.28125" style="0" customWidth="1"/>
    <col min="4" max="12" width="0" style="0" hidden="1" customWidth="1"/>
    <col min="13" max="14" width="10.28125" style="0" customWidth="1"/>
    <col min="15" max="15" width="15.7109375" style="0" customWidth="1"/>
    <col min="16" max="16" width="15.140625" style="0" customWidth="1"/>
    <col min="17" max="17" width="19.00390625" style="0" customWidth="1"/>
  </cols>
  <sheetData>
    <row r="1" spans="1:16" ht="21">
      <c r="A1" s="2" t="s">
        <v>58</v>
      </c>
      <c r="B1" s="1"/>
      <c r="C1" s="1"/>
      <c r="D1" s="1" t="s">
        <v>59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>
      <c r="A2" s="52" t="s">
        <v>60</v>
      </c>
      <c r="B2" s="53"/>
      <c r="C2" s="5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>
      <c r="A3" s="4" t="s">
        <v>61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3.5">
      <c r="A4" s="54"/>
      <c r="B4" s="7"/>
      <c r="C4" s="55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6"/>
      <c r="P4" s="1"/>
    </row>
    <row r="5" spans="1:17" ht="13.5">
      <c r="A5" s="54" t="s">
        <v>62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54"/>
      <c r="Q5" s="23"/>
    </row>
    <row r="6" spans="1:17" ht="14.25">
      <c r="A6" s="11"/>
      <c r="B6" s="11"/>
      <c r="C6" s="11"/>
      <c r="D6" s="57"/>
      <c r="E6" s="57"/>
      <c r="F6" s="58"/>
      <c r="G6" s="58"/>
      <c r="H6" s="58"/>
      <c r="I6" s="58"/>
      <c r="J6" s="58"/>
      <c r="K6" s="58"/>
      <c r="L6" s="58"/>
      <c r="M6" s="58"/>
      <c r="N6" s="58"/>
      <c r="O6" s="11"/>
      <c r="P6" s="59" t="s">
        <v>63</v>
      </c>
      <c r="Q6" s="60"/>
    </row>
    <row r="7" spans="1:17" ht="14.25">
      <c r="A7" s="11"/>
      <c r="B7" s="11"/>
      <c r="C7" s="11"/>
      <c r="D7" s="61" t="s">
        <v>64</v>
      </c>
      <c r="E7" s="58" t="s">
        <v>65</v>
      </c>
      <c r="F7" s="61" t="s">
        <v>66</v>
      </c>
      <c r="G7" s="61" t="s">
        <v>67</v>
      </c>
      <c r="H7" s="61" t="s">
        <v>68</v>
      </c>
      <c r="I7" s="61" t="s">
        <v>69</v>
      </c>
      <c r="J7" s="61" t="s">
        <v>70</v>
      </c>
      <c r="K7" s="61" t="s">
        <v>71</v>
      </c>
      <c r="L7" s="61" t="s">
        <v>72</v>
      </c>
      <c r="M7" s="61">
        <v>42005</v>
      </c>
      <c r="N7" s="61" t="s">
        <v>73</v>
      </c>
      <c r="O7" s="62" t="s">
        <v>74</v>
      </c>
      <c r="P7" s="59" t="s">
        <v>75</v>
      </c>
      <c r="Q7" s="60"/>
    </row>
    <row r="8" spans="1:24" ht="14.25">
      <c r="A8" s="19" t="s">
        <v>6</v>
      </c>
      <c r="B8" s="19" t="s">
        <v>7</v>
      </c>
      <c r="C8" s="19"/>
      <c r="D8" s="20" t="s">
        <v>76</v>
      </c>
      <c r="E8" s="20" t="s">
        <v>76</v>
      </c>
      <c r="F8" s="63" t="s">
        <v>77</v>
      </c>
      <c r="G8" s="63" t="s">
        <v>77</v>
      </c>
      <c r="H8" s="63" t="s">
        <v>77</v>
      </c>
      <c r="I8" s="63" t="s">
        <v>77</v>
      </c>
      <c r="J8" s="63" t="s">
        <v>77</v>
      </c>
      <c r="K8" s="63" t="s">
        <v>77</v>
      </c>
      <c r="L8" s="63" t="s">
        <v>77</v>
      </c>
      <c r="M8" s="63" t="s">
        <v>77</v>
      </c>
      <c r="N8" s="63" t="s">
        <v>77</v>
      </c>
      <c r="O8" s="64" t="s">
        <v>78</v>
      </c>
      <c r="P8" s="20" t="s">
        <v>79</v>
      </c>
      <c r="Q8" s="65"/>
      <c r="R8" s="26"/>
      <c r="S8" s="26"/>
      <c r="T8" s="26"/>
      <c r="U8" s="26"/>
      <c r="V8" s="26"/>
      <c r="W8" s="26"/>
      <c r="X8" s="26"/>
    </row>
    <row r="9" spans="1:24" ht="12.75">
      <c r="A9" s="23"/>
      <c r="B9" s="23"/>
      <c r="C9" s="23"/>
      <c r="D9" s="23"/>
      <c r="E9" s="23"/>
      <c r="F9" s="23"/>
      <c r="G9" s="23"/>
      <c r="H9" s="49"/>
      <c r="I9" s="49"/>
      <c r="J9" s="49"/>
      <c r="K9" s="49"/>
      <c r="L9" s="49"/>
      <c r="M9" s="66"/>
      <c r="N9" s="66" t="s">
        <v>80</v>
      </c>
      <c r="O9" s="67" t="s">
        <v>81</v>
      </c>
      <c r="P9" s="23"/>
      <c r="Q9" s="50"/>
      <c r="R9" s="26"/>
      <c r="S9" s="26"/>
      <c r="T9" s="26"/>
      <c r="U9" s="26"/>
      <c r="V9" s="26"/>
      <c r="W9" s="26"/>
      <c r="X9" s="26"/>
    </row>
    <row r="10" spans="8:24" ht="12.75">
      <c r="H10" s="26"/>
      <c r="I10" s="26"/>
      <c r="J10" s="26"/>
      <c r="K10" s="26"/>
      <c r="L10" s="26"/>
      <c r="M10" s="26"/>
      <c r="N10" s="26"/>
      <c r="Q10" s="26"/>
      <c r="R10" s="26"/>
      <c r="S10" s="26"/>
      <c r="T10" s="26"/>
      <c r="U10" s="26"/>
      <c r="V10" s="26"/>
      <c r="W10" s="26"/>
      <c r="X10" s="26"/>
    </row>
    <row r="11" spans="1:24" ht="14.25">
      <c r="A11" s="28">
        <v>90633</v>
      </c>
      <c r="B11" s="29" t="s">
        <v>14</v>
      </c>
      <c r="C11" s="30" t="s">
        <v>15</v>
      </c>
      <c r="D11" s="68">
        <v>26.25</v>
      </c>
      <c r="E11" s="68">
        <v>26.25</v>
      </c>
      <c r="F11" s="68">
        <v>25.06</v>
      </c>
      <c r="G11" s="68">
        <v>24.37</v>
      </c>
      <c r="H11" s="68">
        <v>24.94</v>
      </c>
      <c r="I11" s="68">
        <v>21.76</v>
      </c>
      <c r="J11" s="68">
        <v>21.9</v>
      </c>
      <c r="K11" s="68">
        <v>32.62</v>
      </c>
      <c r="L11" s="68">
        <v>32.63</v>
      </c>
      <c r="M11" s="68"/>
      <c r="N11" s="68"/>
      <c r="O11" s="69"/>
      <c r="P11" s="45">
        <f aca="true" t="shared" si="0" ref="P11:P28">N11-O11</f>
        <v>0</v>
      </c>
      <c r="Q11" s="70"/>
      <c r="R11" s="26"/>
      <c r="S11" s="26"/>
      <c r="T11" s="26"/>
      <c r="U11" s="26"/>
      <c r="V11" s="26"/>
      <c r="W11" s="26"/>
      <c r="X11" s="26"/>
    </row>
    <row r="12" spans="1:24" ht="14.25">
      <c r="A12" s="33">
        <v>90648</v>
      </c>
      <c r="B12" s="17" t="s">
        <v>17</v>
      </c>
      <c r="C12" s="34" t="s">
        <v>18</v>
      </c>
      <c r="D12" s="71">
        <v>21.78</v>
      </c>
      <c r="E12" s="71">
        <v>21.78</v>
      </c>
      <c r="F12" s="72">
        <v>21.78</v>
      </c>
      <c r="G12" s="72">
        <v>22.83</v>
      </c>
      <c r="H12" s="72">
        <v>22.83</v>
      </c>
      <c r="I12" s="72">
        <v>22.83</v>
      </c>
      <c r="J12" s="72">
        <v>23.41</v>
      </c>
      <c r="K12" s="72">
        <v>27.55</v>
      </c>
      <c r="L12" s="72">
        <v>28.89</v>
      </c>
      <c r="M12" s="72"/>
      <c r="N12" s="73"/>
      <c r="O12" s="69"/>
      <c r="P12" s="45">
        <f t="shared" si="0"/>
        <v>0</v>
      </c>
      <c r="Q12" s="74"/>
      <c r="R12" s="26"/>
      <c r="S12" s="26"/>
      <c r="T12" s="26"/>
      <c r="U12" s="26"/>
      <c r="V12" s="26"/>
      <c r="W12" s="26"/>
      <c r="X12" s="26"/>
    </row>
    <row r="13" spans="1:24" ht="14.25">
      <c r="A13" s="33">
        <v>90651</v>
      </c>
      <c r="B13" s="39" t="s">
        <v>82</v>
      </c>
      <c r="C13" s="40" t="s">
        <v>22</v>
      </c>
      <c r="D13" s="71">
        <v>142.92</v>
      </c>
      <c r="E13" s="71">
        <v>142.92</v>
      </c>
      <c r="F13" s="72">
        <v>148.61</v>
      </c>
      <c r="G13" s="72">
        <v>148.61</v>
      </c>
      <c r="H13" s="72">
        <v>148.61</v>
      </c>
      <c r="I13" s="72">
        <v>148.37</v>
      </c>
      <c r="J13" s="72">
        <v>148.37</v>
      </c>
      <c r="K13" s="72">
        <v>148.37</v>
      </c>
      <c r="L13" s="72">
        <v>148.38</v>
      </c>
      <c r="M13" s="72"/>
      <c r="N13" s="73"/>
      <c r="O13" s="69"/>
      <c r="P13" s="45">
        <f t="shared" si="0"/>
        <v>0</v>
      </c>
      <c r="Q13" s="26"/>
      <c r="R13" s="26"/>
      <c r="S13" s="26"/>
      <c r="T13" s="26"/>
      <c r="U13" s="26"/>
      <c r="V13" s="26"/>
      <c r="W13" s="26"/>
      <c r="X13" s="26"/>
    </row>
    <row r="14" spans="1:24" ht="21" hidden="1">
      <c r="A14" s="33">
        <v>90669</v>
      </c>
      <c r="B14" s="41" t="s">
        <v>24</v>
      </c>
      <c r="C14" s="42" t="s">
        <v>83</v>
      </c>
      <c r="D14" s="71"/>
      <c r="E14" s="71"/>
      <c r="F14" s="72"/>
      <c r="G14" s="72"/>
      <c r="H14" s="72"/>
      <c r="I14" s="72"/>
      <c r="J14" s="72"/>
      <c r="K14" s="72"/>
      <c r="L14" s="72"/>
      <c r="M14" s="72"/>
      <c r="N14" s="72"/>
      <c r="O14" s="69"/>
      <c r="P14" s="45">
        <f t="shared" si="0"/>
        <v>0</v>
      </c>
      <c r="Q14" s="75"/>
      <c r="R14" s="49"/>
      <c r="S14" s="26"/>
      <c r="T14" s="26"/>
      <c r="U14" s="26"/>
      <c r="V14" s="26"/>
      <c r="W14" s="26"/>
      <c r="X14" s="26"/>
    </row>
    <row r="15" spans="1:24" ht="21">
      <c r="A15" s="33">
        <v>90670</v>
      </c>
      <c r="B15" s="37" t="s">
        <v>27</v>
      </c>
      <c r="C15" s="42" t="s">
        <v>84</v>
      </c>
      <c r="D15" s="71"/>
      <c r="E15" s="71"/>
      <c r="F15" s="72"/>
      <c r="G15" s="72"/>
      <c r="H15" s="72"/>
      <c r="I15" s="72">
        <v>123.83</v>
      </c>
      <c r="J15" s="72">
        <v>123.83</v>
      </c>
      <c r="K15" s="72">
        <v>129.99</v>
      </c>
      <c r="L15" s="72">
        <v>137.75</v>
      </c>
      <c r="M15" s="72"/>
      <c r="N15" s="73"/>
      <c r="O15" s="69"/>
      <c r="P15" s="45">
        <f t="shared" si="0"/>
        <v>0</v>
      </c>
      <c r="Q15" s="75"/>
      <c r="R15" s="49"/>
      <c r="S15" s="26"/>
      <c r="T15" s="26"/>
      <c r="U15" s="26"/>
      <c r="V15" s="26"/>
      <c r="W15" s="26"/>
      <c r="X15" s="26"/>
    </row>
    <row r="16" spans="1:24" ht="14.25">
      <c r="A16" s="33">
        <v>90680</v>
      </c>
      <c r="B16" s="41" t="s">
        <v>29</v>
      </c>
      <c r="C16" s="44" t="s">
        <v>30</v>
      </c>
      <c r="D16" s="71">
        <v>79.32</v>
      </c>
      <c r="E16" s="71">
        <v>79.32</v>
      </c>
      <c r="F16" s="72">
        <v>82.46</v>
      </c>
      <c r="G16" s="72">
        <v>82.46</v>
      </c>
      <c r="H16" s="72">
        <v>82.46</v>
      </c>
      <c r="I16" s="72">
        <v>79.18</v>
      </c>
      <c r="J16" s="72">
        <v>79.18</v>
      </c>
      <c r="K16" s="72">
        <v>79.18</v>
      </c>
      <c r="L16" s="72">
        <v>82.33</v>
      </c>
      <c r="M16" s="72"/>
      <c r="N16" s="72"/>
      <c r="O16" s="69"/>
      <c r="P16" s="45">
        <f t="shared" si="0"/>
        <v>0</v>
      </c>
      <c r="Q16" s="26"/>
      <c r="R16" s="26"/>
      <c r="S16" s="26"/>
      <c r="T16" s="26"/>
      <c r="U16" s="26"/>
      <c r="V16" s="26"/>
      <c r="W16" s="26"/>
      <c r="X16" s="26"/>
    </row>
    <row r="17" spans="1:24" ht="14.25">
      <c r="A17" s="33">
        <v>90696</v>
      </c>
      <c r="B17" s="41" t="s">
        <v>85</v>
      </c>
      <c r="C17" s="44"/>
      <c r="D17" s="71"/>
      <c r="E17" s="71"/>
      <c r="F17" s="72"/>
      <c r="G17" s="72"/>
      <c r="H17" s="72"/>
      <c r="I17" s="72"/>
      <c r="J17" s="72"/>
      <c r="K17" s="72"/>
      <c r="L17" s="72">
        <v>54.15</v>
      </c>
      <c r="M17" s="72"/>
      <c r="N17" s="72"/>
      <c r="O17" s="69"/>
      <c r="P17" s="45">
        <f t="shared" si="0"/>
        <v>0</v>
      </c>
      <c r="Q17" s="26"/>
      <c r="R17" s="26"/>
      <c r="S17" s="26"/>
      <c r="T17" s="26"/>
      <c r="U17" s="26"/>
      <c r="V17" s="26"/>
      <c r="W17" s="26"/>
      <c r="X17" s="26"/>
    </row>
    <row r="18" spans="1:24" ht="14.25">
      <c r="A18" s="33">
        <v>90698</v>
      </c>
      <c r="B18" s="41" t="s">
        <v>33</v>
      </c>
      <c r="C18" s="44" t="s">
        <v>86</v>
      </c>
      <c r="D18" s="71">
        <v>0</v>
      </c>
      <c r="E18" s="71">
        <v>0</v>
      </c>
      <c r="F18" s="72">
        <v>85.69</v>
      </c>
      <c r="G18" s="72">
        <v>85.69</v>
      </c>
      <c r="H18" s="72">
        <v>85.69</v>
      </c>
      <c r="I18" s="72">
        <v>82.4</v>
      </c>
      <c r="J18" s="72">
        <v>85.17</v>
      </c>
      <c r="K18" s="72">
        <v>87.61</v>
      </c>
      <c r="L18" s="72">
        <v>90.98</v>
      </c>
      <c r="M18" s="72"/>
      <c r="N18" s="73"/>
      <c r="O18" s="69"/>
      <c r="P18" s="45">
        <f t="shared" si="0"/>
        <v>0</v>
      </c>
      <c r="Q18" s="26"/>
      <c r="R18" s="26"/>
      <c r="S18" s="26"/>
      <c r="T18" s="26"/>
      <c r="U18" s="26"/>
      <c r="V18" s="26"/>
      <c r="W18" s="26"/>
      <c r="X18" s="26"/>
    </row>
    <row r="19" spans="1:24" ht="14.25">
      <c r="A19" s="28">
        <v>90700</v>
      </c>
      <c r="B19" s="39" t="s">
        <v>35</v>
      </c>
      <c r="C19" s="40" t="s">
        <v>36</v>
      </c>
      <c r="D19" s="71">
        <v>31.08</v>
      </c>
      <c r="E19" s="71">
        <v>18.36</v>
      </c>
      <c r="F19" s="72">
        <v>17.58</v>
      </c>
      <c r="G19" s="72">
        <v>16.73</v>
      </c>
      <c r="H19" s="72">
        <v>15.12</v>
      </c>
      <c r="I19" s="72">
        <v>15.33</v>
      </c>
      <c r="J19" s="72">
        <v>16.15</v>
      </c>
      <c r="K19" s="72">
        <v>23.47</v>
      </c>
      <c r="L19" s="72">
        <v>23.47</v>
      </c>
      <c r="M19" s="72"/>
      <c r="N19" s="72"/>
      <c r="O19" s="69"/>
      <c r="P19" s="45">
        <f t="shared" si="0"/>
        <v>0</v>
      </c>
      <c r="Q19" s="74"/>
      <c r="R19" s="26"/>
      <c r="S19" s="26"/>
      <c r="T19" s="26"/>
      <c r="U19" s="26"/>
      <c r="V19" s="26"/>
      <c r="W19" s="26"/>
      <c r="X19" s="26"/>
    </row>
    <row r="20" spans="1:24" ht="14.25">
      <c r="A20" s="28">
        <v>90702</v>
      </c>
      <c r="B20" s="39" t="s">
        <v>37</v>
      </c>
      <c r="C20" s="40" t="s">
        <v>38</v>
      </c>
      <c r="D20" s="71"/>
      <c r="E20" s="71"/>
      <c r="F20" s="72"/>
      <c r="G20" s="72"/>
      <c r="H20" s="72"/>
      <c r="I20" s="72"/>
      <c r="J20" s="72"/>
      <c r="K20" s="72"/>
      <c r="L20" s="72"/>
      <c r="M20" s="72"/>
      <c r="N20" s="72"/>
      <c r="O20" s="69"/>
      <c r="P20" s="45">
        <f t="shared" si="0"/>
        <v>0</v>
      </c>
      <c r="Q20" s="74"/>
      <c r="R20" s="26"/>
      <c r="S20" s="26"/>
      <c r="T20" s="26"/>
      <c r="U20" s="26"/>
      <c r="V20" s="26"/>
      <c r="W20" s="26"/>
      <c r="X20" s="26"/>
    </row>
    <row r="21" spans="1:17" ht="14.25">
      <c r="A21" s="33">
        <v>90707</v>
      </c>
      <c r="B21" s="39" t="s">
        <v>39</v>
      </c>
      <c r="C21" s="47"/>
      <c r="D21" s="71">
        <v>43.22</v>
      </c>
      <c r="E21" s="71">
        <v>43.22</v>
      </c>
      <c r="F21" s="72">
        <v>44.82</v>
      </c>
      <c r="G21" s="72">
        <v>44.67</v>
      </c>
      <c r="H21" s="72">
        <v>46.09</v>
      </c>
      <c r="I21" s="72">
        <v>47.05</v>
      </c>
      <c r="J21" s="72">
        <v>47.07</v>
      </c>
      <c r="K21" s="72">
        <v>56.75</v>
      </c>
      <c r="L21" s="72">
        <v>58.94</v>
      </c>
      <c r="M21" s="72"/>
      <c r="N21" s="73"/>
      <c r="O21" s="69"/>
      <c r="P21" s="45">
        <f t="shared" si="0"/>
        <v>0</v>
      </c>
      <c r="Q21" s="76"/>
    </row>
    <row r="22" spans="1:16" ht="14.25">
      <c r="A22" s="33">
        <v>90713</v>
      </c>
      <c r="B22" s="17" t="s">
        <v>40</v>
      </c>
      <c r="C22" s="48"/>
      <c r="D22" s="71">
        <v>26.12</v>
      </c>
      <c r="E22" s="71">
        <v>26.12</v>
      </c>
      <c r="F22" s="72">
        <v>26.52</v>
      </c>
      <c r="G22" s="72">
        <v>26.43</v>
      </c>
      <c r="H22" s="72">
        <v>27.48</v>
      </c>
      <c r="I22" s="72">
        <v>27.71</v>
      </c>
      <c r="J22" s="72">
        <v>28.14</v>
      </c>
      <c r="K22" s="72">
        <v>28.84</v>
      </c>
      <c r="L22" s="72">
        <v>30.25</v>
      </c>
      <c r="M22" s="72"/>
      <c r="N22" s="73"/>
      <c r="O22" s="69"/>
      <c r="P22" s="45">
        <f t="shared" si="0"/>
        <v>0</v>
      </c>
    </row>
    <row r="23" spans="1:17" ht="14.25">
      <c r="A23" s="28">
        <v>90715</v>
      </c>
      <c r="B23" s="17" t="s">
        <v>41</v>
      </c>
      <c r="C23" s="34" t="s">
        <v>87</v>
      </c>
      <c r="D23" s="71">
        <v>35.17</v>
      </c>
      <c r="E23" s="71">
        <v>35.17</v>
      </c>
      <c r="F23" s="72">
        <v>34.7</v>
      </c>
      <c r="G23" s="72">
        <v>34.92</v>
      </c>
      <c r="H23" s="72">
        <v>34.4</v>
      </c>
      <c r="I23" s="72">
        <v>33.66</v>
      </c>
      <c r="J23" s="72">
        <v>40.46</v>
      </c>
      <c r="K23" s="72">
        <v>41.26</v>
      </c>
      <c r="L23" s="72">
        <v>37.6</v>
      </c>
      <c r="M23" s="73"/>
      <c r="N23" s="73"/>
      <c r="O23" s="69"/>
      <c r="P23" s="45">
        <f t="shared" si="0"/>
        <v>0</v>
      </c>
      <c r="Q23" s="76"/>
    </row>
    <row r="24" spans="1:16" ht="14.25">
      <c r="A24" s="33">
        <v>90716</v>
      </c>
      <c r="B24" s="17" t="s">
        <v>43</v>
      </c>
      <c r="C24" s="34" t="s">
        <v>44</v>
      </c>
      <c r="D24" s="71">
        <v>75.32</v>
      </c>
      <c r="E24" s="71">
        <v>75.32</v>
      </c>
      <c r="F24" s="72">
        <v>77.33</v>
      </c>
      <c r="G24" s="72">
        <v>77.65</v>
      </c>
      <c r="H24" s="72">
        <v>79.69</v>
      </c>
      <c r="I24" s="72">
        <v>81.63</v>
      </c>
      <c r="J24" s="72">
        <v>81.67</v>
      </c>
      <c r="K24" s="72">
        <v>95.36</v>
      </c>
      <c r="L24" s="72">
        <v>99.15</v>
      </c>
      <c r="M24" s="72"/>
      <c r="N24" s="73"/>
      <c r="O24" s="69"/>
      <c r="P24" s="45">
        <f t="shared" si="0"/>
        <v>0</v>
      </c>
    </row>
    <row r="25" spans="1:16" ht="14.25">
      <c r="A25" s="33">
        <v>90723</v>
      </c>
      <c r="B25" s="17" t="s">
        <v>88</v>
      </c>
      <c r="C25" s="34"/>
      <c r="D25" s="71"/>
      <c r="E25" s="71"/>
      <c r="F25" s="72"/>
      <c r="G25" s="72"/>
      <c r="H25" s="72"/>
      <c r="I25" s="72"/>
      <c r="J25" s="72"/>
      <c r="K25" s="72"/>
      <c r="L25" s="72"/>
      <c r="M25" s="72"/>
      <c r="N25" s="72"/>
      <c r="O25" s="69"/>
      <c r="P25" s="45">
        <f t="shared" si="0"/>
        <v>0</v>
      </c>
    </row>
    <row r="26" spans="1:16" ht="14.25">
      <c r="A26" s="33">
        <v>90732</v>
      </c>
      <c r="B26" s="17" t="s">
        <v>47</v>
      </c>
      <c r="C26" s="48" t="s">
        <v>48</v>
      </c>
      <c r="D26" s="71">
        <v>30.97</v>
      </c>
      <c r="E26" s="71">
        <v>30.97</v>
      </c>
      <c r="F26" s="72">
        <v>34.07</v>
      </c>
      <c r="G26" s="72">
        <v>39.17</v>
      </c>
      <c r="H26" s="72">
        <v>39.17</v>
      </c>
      <c r="I26" s="72">
        <v>43.24</v>
      </c>
      <c r="J26" s="72">
        <v>49.73</v>
      </c>
      <c r="K26" s="72">
        <v>57.19</v>
      </c>
      <c r="L26" s="72">
        <v>65.78</v>
      </c>
      <c r="M26" s="72"/>
      <c r="N26" s="73"/>
      <c r="O26" s="69"/>
      <c r="P26" s="45">
        <f t="shared" si="0"/>
        <v>0</v>
      </c>
    </row>
    <row r="27" spans="1:17" ht="14.25">
      <c r="A27" s="33">
        <v>90734</v>
      </c>
      <c r="B27" s="41" t="s">
        <v>49</v>
      </c>
      <c r="C27" s="42" t="s">
        <v>50</v>
      </c>
      <c r="D27" s="71">
        <v>106.03</v>
      </c>
      <c r="E27" s="71">
        <v>106.03</v>
      </c>
      <c r="F27" s="72">
        <v>111.29</v>
      </c>
      <c r="G27" s="72">
        <v>111.29</v>
      </c>
      <c r="H27" s="72">
        <v>111.29</v>
      </c>
      <c r="I27" s="72">
        <v>117.74</v>
      </c>
      <c r="J27" s="72">
        <v>117.74</v>
      </c>
      <c r="K27" s="72">
        <v>120.55</v>
      </c>
      <c r="L27" s="72">
        <v>124.88</v>
      </c>
      <c r="M27" s="72"/>
      <c r="N27" s="72"/>
      <c r="O27" s="69"/>
      <c r="P27" s="45">
        <f t="shared" si="0"/>
        <v>0</v>
      </c>
      <c r="Q27" s="76"/>
    </row>
    <row r="28" spans="1:17" ht="14.25">
      <c r="A28" s="28">
        <v>90744</v>
      </c>
      <c r="B28" s="29" t="s">
        <v>51</v>
      </c>
      <c r="C28" s="30" t="s">
        <v>52</v>
      </c>
      <c r="D28" s="71">
        <v>30.08</v>
      </c>
      <c r="E28" s="71">
        <v>30.08</v>
      </c>
      <c r="F28" s="72">
        <v>24.22</v>
      </c>
      <c r="G28" s="72">
        <v>24.22</v>
      </c>
      <c r="H28" s="72">
        <v>24.22</v>
      </c>
      <c r="I28" s="72">
        <v>24.22</v>
      </c>
      <c r="J28" s="72">
        <v>24.22</v>
      </c>
      <c r="K28" s="72">
        <v>26.31</v>
      </c>
      <c r="L28" s="72">
        <v>24.22</v>
      </c>
      <c r="M28" s="72"/>
      <c r="N28" s="72"/>
      <c r="O28" s="69"/>
      <c r="P28" s="45">
        <f t="shared" si="0"/>
        <v>0</v>
      </c>
      <c r="Q28" s="76"/>
    </row>
    <row r="29" spans="1:17" ht="12.75">
      <c r="A29" s="28"/>
      <c r="B29" s="49"/>
      <c r="C29" s="4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35"/>
      <c r="Q29" s="76"/>
    </row>
    <row r="30" spans="3:14" ht="12.75">
      <c r="C30" s="37" t="s">
        <v>54</v>
      </c>
      <c r="H30" s="26"/>
      <c r="I30" s="26"/>
      <c r="J30" s="26"/>
      <c r="K30" s="26"/>
      <c r="L30" s="26"/>
      <c r="M30" s="26"/>
      <c r="N30" s="26"/>
    </row>
    <row r="31" spans="3:16" ht="13.5">
      <c r="C31" s="37"/>
      <c r="D31" s="51">
        <f>SUM(D11:D29)</f>
        <v>648.26</v>
      </c>
      <c r="E31" s="51">
        <f>SUM(E11:E29)</f>
        <v>635.5400000000001</v>
      </c>
      <c r="F31" s="51">
        <f>SUM(F11:F29)</f>
        <v>734.13</v>
      </c>
      <c r="G31" s="51">
        <f>SUM(G11:G29)</f>
        <v>739.04</v>
      </c>
      <c r="H31" s="51">
        <f>SUM(H11:H29)</f>
        <v>741.9899999999999</v>
      </c>
      <c r="I31" s="51">
        <f>SUM(I11:I29)</f>
        <v>868.95</v>
      </c>
      <c r="J31" s="51">
        <f>SUM(J11:J28)</f>
        <v>887.0400000000001</v>
      </c>
      <c r="K31" s="51">
        <f>SUM(K11:K29)</f>
        <v>955.05</v>
      </c>
      <c r="L31" s="51">
        <f>SUM(L11:L29)</f>
        <v>1039.3999999999999</v>
      </c>
      <c r="M31" s="51">
        <f>SUM(M11:M29)</f>
        <v>0</v>
      </c>
      <c r="N31" s="51">
        <f>SUM(N11:N29)</f>
        <v>0</v>
      </c>
      <c r="O31" s="51">
        <f>+SUM(O11:O29)</f>
        <v>0</v>
      </c>
      <c r="P31" s="51">
        <f>+SUM(P11:P29)</f>
        <v>0</v>
      </c>
    </row>
    <row r="32" ht="13.5">
      <c r="O32" s="77"/>
    </row>
    <row r="33" ht="13.5">
      <c r="A33" s="78" t="s">
        <v>89</v>
      </c>
    </row>
  </sheetData>
  <sheetProtection selectLockedCells="1" selectUnlockedCells="1"/>
  <printOptions gridLines="1"/>
  <pageMargins left="0" right="0" top="0.75" bottom="0.75" header="0.5118055555555555" footer="0.3"/>
  <pageSetup horizontalDpi="300" verticalDpi="300" orientation="landscape" scale="85"/>
  <headerFooter alignWithMargins="0">
    <oddFooter>&amp;L&amp;8FF0000red indicates a change in value&amp;R&amp;D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38"/>
  <sheetViews>
    <sheetView workbookViewId="0" topLeftCell="A2">
      <pane xSplit="4" ySplit="10" topLeftCell="E16" activePane="bottomRight" state="frozen"/>
      <selection pane="topLeft" activeCell="A2" sqref="A2"/>
      <selection pane="topRight" activeCell="E2" sqref="E2"/>
      <selection pane="bottomLeft" activeCell="A16" sqref="A16"/>
      <selection pane="bottomRight" activeCell="W12" sqref="W12"/>
    </sheetView>
  </sheetViews>
  <sheetFormatPr defaultColWidth="9.140625" defaultRowHeight="12.75"/>
  <cols>
    <col min="1" max="1" width="6.140625" style="0" customWidth="1"/>
    <col min="2" max="2" width="15.421875" style="0" customWidth="1"/>
    <col min="3" max="3" width="6.28125" style="0" customWidth="1"/>
    <col min="4" max="4" width="9.8515625" style="0" customWidth="1"/>
    <col min="5" max="5" width="11.28125" style="0" customWidth="1"/>
    <col min="6" max="6" width="11.00390625" style="0" customWidth="1"/>
    <col min="7" max="7" width="11.7109375" style="0" customWidth="1"/>
    <col min="8" max="8" width="11.00390625" style="0" customWidth="1"/>
    <col min="9" max="9" width="7.57421875" style="0" customWidth="1"/>
    <col min="10" max="10" width="0.5625" style="0" customWidth="1"/>
    <col min="11" max="11" width="10.28125" style="0" customWidth="1"/>
    <col min="12" max="12" width="11.421875" style="0" customWidth="1"/>
    <col min="13" max="13" width="8.28125" style="0" customWidth="1"/>
    <col min="14" max="14" width="11.421875" style="0" customWidth="1"/>
    <col min="15" max="15" width="0" style="0" hidden="1" customWidth="1"/>
    <col min="16" max="16" width="1.28515625" style="0" customWidth="1"/>
    <col min="17" max="17" width="10.421875" style="0" customWidth="1"/>
    <col min="18" max="18" width="10.28125" style="0" customWidth="1"/>
    <col min="19" max="19" width="8.28125" style="0" customWidth="1"/>
    <col min="20" max="20" width="11.421875" style="0" customWidth="1"/>
    <col min="21" max="21" width="0" style="0" hidden="1" customWidth="1"/>
    <col min="22" max="22" width="0.9921875" style="0" customWidth="1"/>
    <col min="23" max="23" width="10.421875" style="0" customWidth="1"/>
    <col min="24" max="24" width="11.421875" style="0" customWidth="1"/>
    <col min="25" max="25" width="7.421875" style="0" customWidth="1"/>
    <col min="26" max="26" width="10.421875" style="0" customWidth="1"/>
    <col min="27" max="28" width="0" style="0" hidden="1" customWidth="1"/>
  </cols>
  <sheetData>
    <row r="1" spans="1:28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>
      <c r="A2" s="3" t="s">
        <v>90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4.25">
      <c r="A3" s="4" t="s">
        <v>61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3.5">
      <c r="A4" s="79"/>
      <c r="B4" s="7"/>
      <c r="C4" s="7"/>
      <c r="D4" s="55"/>
      <c r="E4" s="55"/>
      <c r="F4" s="9"/>
      <c r="G4" s="9"/>
      <c r="H4" s="9"/>
      <c r="I4" s="9"/>
      <c r="J4" s="9"/>
      <c r="K4" s="56"/>
      <c r="L4" s="56"/>
      <c r="M4" s="56"/>
      <c r="N4" s="56"/>
      <c r="O4" s="56"/>
      <c r="P4" s="56"/>
      <c r="Q4" s="80" t="s">
        <v>59</v>
      </c>
      <c r="R4" s="80" t="s">
        <v>59</v>
      </c>
      <c r="S4" s="80"/>
      <c r="T4" s="80"/>
      <c r="U4" s="80"/>
      <c r="V4" s="1"/>
      <c r="W4" s="1"/>
      <c r="X4" s="1"/>
      <c r="Y4" s="1"/>
      <c r="Z4" s="1"/>
      <c r="AA4" s="1"/>
      <c r="AB4" s="1"/>
    </row>
    <row r="5" spans="1:28" ht="14.25">
      <c r="A5" s="54" t="s">
        <v>62</v>
      </c>
      <c r="B5" s="81"/>
      <c r="C5" s="81"/>
      <c r="D5" s="9"/>
      <c r="E5" s="82" t="s">
        <v>91</v>
      </c>
      <c r="F5" s="82" t="s">
        <v>92</v>
      </c>
      <c r="G5" s="83" t="s">
        <v>93</v>
      </c>
      <c r="H5" s="83" t="s">
        <v>94</v>
      </c>
      <c r="I5" s="83" t="s">
        <v>95</v>
      </c>
      <c r="J5" s="82"/>
      <c r="K5" s="82" t="s">
        <v>96</v>
      </c>
      <c r="L5" s="82" t="s">
        <v>97</v>
      </c>
      <c r="M5" s="82"/>
      <c r="N5" s="84" t="s">
        <v>98</v>
      </c>
      <c r="O5" s="85"/>
      <c r="P5" s="82"/>
      <c r="Q5" s="82" t="s">
        <v>99</v>
      </c>
      <c r="R5" s="86" t="s">
        <v>100</v>
      </c>
      <c r="S5" s="86"/>
      <c r="T5" s="86" t="s">
        <v>101</v>
      </c>
      <c r="U5" s="85"/>
      <c r="V5" s="86"/>
      <c r="W5" s="86" t="s">
        <v>102</v>
      </c>
      <c r="X5" s="86" t="s">
        <v>103</v>
      </c>
      <c r="Y5" s="86"/>
      <c r="Z5" s="86" t="s">
        <v>104</v>
      </c>
      <c r="AA5" s="85"/>
      <c r="AB5" s="1"/>
    </row>
    <row r="6" spans="1:28" ht="14.25">
      <c r="A6" s="29"/>
      <c r="B6" s="87"/>
      <c r="C6" s="87"/>
      <c r="D6" s="87"/>
      <c r="E6" s="87"/>
      <c r="F6" s="22"/>
      <c r="G6" s="83"/>
      <c r="H6" s="88" t="s">
        <v>105</v>
      </c>
      <c r="I6" s="88"/>
      <c r="J6" s="22"/>
      <c r="K6" s="89" t="s">
        <v>106</v>
      </c>
      <c r="L6" s="89"/>
      <c r="M6" s="89"/>
      <c r="N6" s="89"/>
      <c r="O6" s="89"/>
      <c r="P6" s="87"/>
      <c r="Q6" s="90" t="s">
        <v>107</v>
      </c>
      <c r="R6" s="90"/>
      <c r="S6" s="90"/>
      <c r="T6" s="90"/>
      <c r="U6" s="90"/>
      <c r="V6" s="17"/>
      <c r="W6" s="91" t="s">
        <v>108</v>
      </c>
      <c r="X6" s="91"/>
      <c r="Y6" s="91"/>
      <c r="Z6" s="91"/>
      <c r="AA6" s="91"/>
      <c r="AB6" s="1"/>
    </row>
    <row r="7" spans="1:28" ht="14.25">
      <c r="A7" s="11"/>
      <c r="B7" s="11"/>
      <c r="C7" s="11"/>
      <c r="D7" s="11"/>
      <c r="E7" s="92" t="s">
        <v>109</v>
      </c>
      <c r="F7" s="92" t="s">
        <v>109</v>
      </c>
      <c r="G7" s="83" t="s">
        <v>110</v>
      </c>
      <c r="H7" s="88" t="s">
        <v>111</v>
      </c>
      <c r="I7" s="88"/>
      <c r="J7" s="93"/>
      <c r="K7" s="93"/>
      <c r="L7" s="94" t="s">
        <v>112</v>
      </c>
      <c r="M7" s="94"/>
      <c r="N7" s="95" t="s">
        <v>112</v>
      </c>
      <c r="O7" s="96"/>
      <c r="P7" s="93"/>
      <c r="Q7" s="93"/>
      <c r="R7" s="97" t="s">
        <v>112</v>
      </c>
      <c r="S7" s="97"/>
      <c r="T7" s="95" t="s">
        <v>112</v>
      </c>
      <c r="U7" s="85"/>
      <c r="V7" s="98"/>
      <c r="W7" s="93"/>
      <c r="X7" s="94" t="s">
        <v>112</v>
      </c>
      <c r="Y7" s="94"/>
      <c r="Z7" s="99" t="s">
        <v>112</v>
      </c>
      <c r="AA7" s="96"/>
      <c r="AB7" s="1"/>
    </row>
    <row r="8" spans="1:28" ht="14.25">
      <c r="A8" s="11"/>
      <c r="B8" s="11"/>
      <c r="C8" s="11"/>
      <c r="D8" s="11"/>
      <c r="E8" s="92" t="s">
        <v>79</v>
      </c>
      <c r="F8" s="92" t="s">
        <v>113</v>
      </c>
      <c r="G8" s="83" t="s">
        <v>114</v>
      </c>
      <c r="H8" s="88" t="s">
        <v>75</v>
      </c>
      <c r="I8" s="88"/>
      <c r="J8" s="93"/>
      <c r="K8" s="100"/>
      <c r="L8" s="94" t="s">
        <v>75</v>
      </c>
      <c r="M8" s="94" t="s">
        <v>115</v>
      </c>
      <c r="N8" s="95" t="s">
        <v>116</v>
      </c>
      <c r="O8" s="96" t="s">
        <v>117</v>
      </c>
      <c r="P8" s="100"/>
      <c r="Q8" s="100"/>
      <c r="R8" s="97" t="s">
        <v>75</v>
      </c>
      <c r="S8" s="94" t="s">
        <v>115</v>
      </c>
      <c r="T8" s="95" t="s">
        <v>116</v>
      </c>
      <c r="U8" s="85" t="s">
        <v>117</v>
      </c>
      <c r="V8" s="98"/>
      <c r="W8" s="100"/>
      <c r="X8" s="94" t="s">
        <v>75</v>
      </c>
      <c r="Y8" s="94" t="s">
        <v>115</v>
      </c>
      <c r="Z8" s="99" t="s">
        <v>116</v>
      </c>
      <c r="AA8" s="96" t="s">
        <v>117</v>
      </c>
      <c r="AB8" s="1"/>
    </row>
    <row r="9" spans="1:28" ht="14.25">
      <c r="A9" s="19" t="s">
        <v>6</v>
      </c>
      <c r="B9" s="19" t="s">
        <v>7</v>
      </c>
      <c r="C9" s="19" t="s">
        <v>118</v>
      </c>
      <c r="D9" s="19"/>
      <c r="E9" s="21" t="s">
        <v>119</v>
      </c>
      <c r="F9" s="21" t="s">
        <v>120</v>
      </c>
      <c r="G9" s="22" t="s">
        <v>121</v>
      </c>
      <c r="H9" s="101" t="s">
        <v>122</v>
      </c>
      <c r="I9" s="101" t="s">
        <v>117</v>
      </c>
      <c r="J9" s="19"/>
      <c r="K9" s="19" t="s">
        <v>112</v>
      </c>
      <c r="L9" s="94" t="s">
        <v>123</v>
      </c>
      <c r="M9" s="64" t="s">
        <v>117</v>
      </c>
      <c r="N9" s="64" t="s">
        <v>124</v>
      </c>
      <c r="O9" s="64" t="s">
        <v>125</v>
      </c>
      <c r="P9" s="19"/>
      <c r="Q9" s="19" t="s">
        <v>112</v>
      </c>
      <c r="R9" s="94" t="s">
        <v>123</v>
      </c>
      <c r="S9" s="64" t="s">
        <v>117</v>
      </c>
      <c r="T9" s="64" t="s">
        <v>124</v>
      </c>
      <c r="U9" s="64" t="s">
        <v>125</v>
      </c>
      <c r="V9" s="98"/>
      <c r="W9" s="19" t="s">
        <v>112</v>
      </c>
      <c r="X9" s="94" t="s">
        <v>123</v>
      </c>
      <c r="Y9" s="64" t="s">
        <v>117</v>
      </c>
      <c r="Z9" s="101" t="s">
        <v>124</v>
      </c>
      <c r="AA9" s="64" t="s">
        <v>125</v>
      </c>
      <c r="AB9" s="1"/>
    </row>
    <row r="10" spans="1:26" ht="13.5">
      <c r="A10" s="102"/>
      <c r="B10" s="102"/>
      <c r="C10" s="102"/>
      <c r="D10" s="102"/>
      <c r="E10" s="103" t="s">
        <v>126</v>
      </c>
      <c r="F10" s="103" t="s">
        <v>127</v>
      </c>
      <c r="G10" s="83"/>
      <c r="H10" s="88"/>
      <c r="I10" s="88"/>
      <c r="J10" s="102"/>
      <c r="K10" s="102"/>
      <c r="L10" s="104" t="s">
        <v>128</v>
      </c>
      <c r="M10" s="105"/>
      <c r="N10" s="106"/>
      <c r="P10" s="102"/>
      <c r="Q10" s="102"/>
      <c r="R10" s="104" t="s">
        <v>128</v>
      </c>
      <c r="S10" s="107"/>
      <c r="T10" s="108"/>
      <c r="V10" s="108"/>
      <c r="W10" s="108"/>
      <c r="X10" s="104" t="s">
        <v>128</v>
      </c>
      <c r="Y10" s="107"/>
      <c r="Z10" s="107"/>
    </row>
    <row r="11" spans="1:26" ht="13.5">
      <c r="A11" s="102"/>
      <c r="B11" s="102"/>
      <c r="C11" s="102"/>
      <c r="D11" s="102"/>
      <c r="E11" s="102"/>
      <c r="F11" s="102"/>
      <c r="G11" s="26"/>
      <c r="H11" s="26"/>
      <c r="I11" s="26"/>
      <c r="J11" s="102"/>
      <c r="K11" s="102"/>
      <c r="L11" s="106"/>
      <c r="M11" s="106"/>
      <c r="P11" s="102"/>
      <c r="Q11" s="102"/>
      <c r="R11" s="107"/>
      <c r="S11" s="107"/>
      <c r="V11" s="108"/>
      <c r="W11" s="108"/>
      <c r="X11" s="107"/>
      <c r="Y11" s="107"/>
      <c r="Z11" s="26"/>
    </row>
    <row r="12" spans="1:28" ht="14.25">
      <c r="A12" s="28">
        <v>90633</v>
      </c>
      <c r="B12" s="29" t="s">
        <v>14</v>
      </c>
      <c r="C12" s="30" t="s">
        <v>129</v>
      </c>
      <c r="D12" s="30" t="s">
        <v>15</v>
      </c>
      <c r="E12" s="109"/>
      <c r="F12" s="110"/>
      <c r="G12" s="111"/>
      <c r="H12" s="111">
        <f aca="true" t="shared" si="0" ref="H12:H29">+G12-F12</f>
        <v>0</v>
      </c>
      <c r="I12" s="112" t="e">
        <f aca="true" t="shared" si="1" ref="I12:I30">+H12/G12</f>
        <v>#DIV/0!</v>
      </c>
      <c r="J12" s="110"/>
      <c r="K12" s="113"/>
      <c r="L12" s="113"/>
      <c r="M12" s="112"/>
      <c r="N12" s="111">
        <f aca="true" t="shared" si="2" ref="N12:N29">+G12-K12</f>
        <v>0</v>
      </c>
      <c r="O12" s="112" t="e">
        <f aca="true" t="shared" si="3" ref="O12:O30">+N12/G12</f>
        <v>#DIV/0!</v>
      </c>
      <c r="P12" s="114"/>
      <c r="Q12" s="113"/>
      <c r="R12" s="113"/>
      <c r="S12" s="112"/>
      <c r="T12" s="111">
        <f aca="true" t="shared" si="4" ref="T12:T29">-Q12+G12</f>
        <v>0</v>
      </c>
      <c r="U12" s="112" t="e">
        <f aca="true" t="shared" si="5" ref="U12:U30">+T12/G12</f>
        <v>#DIV/0!</v>
      </c>
      <c r="V12" s="114"/>
      <c r="W12" s="113"/>
      <c r="X12" s="114"/>
      <c r="Y12" s="112"/>
      <c r="Z12" s="115"/>
      <c r="AA12" s="112" t="e">
        <f aca="true" t="shared" si="6" ref="AA12:AA25">+Z12/G12</f>
        <v>#DIV/0!</v>
      </c>
      <c r="AB12" s="116"/>
    </row>
    <row r="13" spans="1:28" ht="14.25">
      <c r="A13" s="33">
        <v>90648</v>
      </c>
      <c r="B13" s="17" t="s">
        <v>17</v>
      </c>
      <c r="C13" s="30" t="s">
        <v>53</v>
      </c>
      <c r="D13" s="34" t="s">
        <v>18</v>
      </c>
      <c r="E13" s="109"/>
      <c r="F13" s="117"/>
      <c r="G13" s="111"/>
      <c r="H13" s="111">
        <f t="shared" si="0"/>
        <v>0</v>
      </c>
      <c r="I13" s="112" t="e">
        <f t="shared" si="1"/>
        <v>#DIV/0!</v>
      </c>
      <c r="J13" s="118"/>
      <c r="K13" s="113"/>
      <c r="L13" s="119"/>
      <c r="M13" s="112"/>
      <c r="N13" s="111">
        <f t="shared" si="2"/>
        <v>0</v>
      </c>
      <c r="O13" s="112" t="e">
        <f t="shared" si="3"/>
        <v>#DIV/0!</v>
      </c>
      <c r="P13" s="118"/>
      <c r="Q13" s="113"/>
      <c r="R13" s="119"/>
      <c r="S13" s="112"/>
      <c r="T13" s="111">
        <f t="shared" si="4"/>
        <v>0</v>
      </c>
      <c r="U13" s="112" t="e">
        <f t="shared" si="5"/>
        <v>#DIV/0!</v>
      </c>
      <c r="V13" s="118"/>
      <c r="W13" s="113"/>
      <c r="X13" s="120"/>
      <c r="Y13" s="112"/>
      <c r="Z13" s="115"/>
      <c r="AA13" s="112" t="e">
        <f t="shared" si="6"/>
        <v>#DIV/0!</v>
      </c>
      <c r="AB13" s="116"/>
    </row>
    <row r="14" spans="1:28" ht="14.25">
      <c r="A14" s="33">
        <v>90651</v>
      </c>
      <c r="B14" s="39" t="s">
        <v>82</v>
      </c>
      <c r="C14" s="39" t="s">
        <v>130</v>
      </c>
      <c r="D14" s="40" t="s">
        <v>22</v>
      </c>
      <c r="E14" s="109"/>
      <c r="F14" s="117"/>
      <c r="G14" s="111"/>
      <c r="H14" s="111">
        <f t="shared" si="0"/>
        <v>0</v>
      </c>
      <c r="I14" s="112" t="e">
        <f t="shared" si="1"/>
        <v>#DIV/0!</v>
      </c>
      <c r="J14" s="121"/>
      <c r="K14" s="113"/>
      <c r="L14" s="119"/>
      <c r="M14" s="112"/>
      <c r="N14" s="111">
        <f t="shared" si="2"/>
        <v>0</v>
      </c>
      <c r="O14" s="112" t="e">
        <f t="shared" si="3"/>
        <v>#DIV/0!</v>
      </c>
      <c r="P14" s="118"/>
      <c r="Q14" s="113"/>
      <c r="R14" s="119"/>
      <c r="S14" s="122"/>
      <c r="T14" s="111">
        <f t="shared" si="4"/>
        <v>0</v>
      </c>
      <c r="U14" s="112" t="e">
        <f t="shared" si="5"/>
        <v>#DIV/0!</v>
      </c>
      <c r="V14" s="118"/>
      <c r="W14" s="113"/>
      <c r="X14" s="120"/>
      <c r="Y14" s="112"/>
      <c r="Z14" s="123"/>
      <c r="AA14" s="112" t="e">
        <f t="shared" si="6"/>
        <v>#DIV/0!</v>
      </c>
      <c r="AB14" s="116"/>
    </row>
    <row r="15" spans="1:28" ht="14.25" hidden="1">
      <c r="A15" s="33">
        <v>90669</v>
      </c>
      <c r="B15" s="41" t="s">
        <v>24</v>
      </c>
      <c r="C15" s="41"/>
      <c r="D15" s="42" t="s">
        <v>83</v>
      </c>
      <c r="E15" s="109"/>
      <c r="F15" s="117"/>
      <c r="G15" s="124"/>
      <c r="H15" s="111">
        <f t="shared" si="0"/>
        <v>0</v>
      </c>
      <c r="I15" s="112" t="e">
        <f t="shared" si="1"/>
        <v>#DIV/0!</v>
      </c>
      <c r="J15" s="118"/>
      <c r="K15" s="113"/>
      <c r="L15" s="119"/>
      <c r="M15" s="112"/>
      <c r="N15" s="125">
        <f t="shared" si="2"/>
        <v>0</v>
      </c>
      <c r="O15" s="126" t="e">
        <f t="shared" si="3"/>
        <v>#DIV/0!</v>
      </c>
      <c r="P15" s="118"/>
      <c r="Q15" s="113"/>
      <c r="R15" s="119"/>
      <c r="S15" s="112"/>
      <c r="T15" s="111">
        <f t="shared" si="4"/>
        <v>0</v>
      </c>
      <c r="U15" s="112" t="e">
        <f t="shared" si="5"/>
        <v>#DIV/0!</v>
      </c>
      <c r="V15" s="118"/>
      <c r="W15" s="113"/>
      <c r="X15" s="120"/>
      <c r="Y15" s="112"/>
      <c r="Z15" s="115"/>
      <c r="AA15" s="112" t="e">
        <f t="shared" si="6"/>
        <v>#DIV/0!</v>
      </c>
      <c r="AB15" s="116"/>
    </row>
    <row r="16" spans="1:28" ht="12.75">
      <c r="A16" s="33">
        <v>90670</v>
      </c>
      <c r="B16" s="27" t="s">
        <v>27</v>
      </c>
      <c r="C16" s="30" t="s">
        <v>129</v>
      </c>
      <c r="D16" s="42" t="s">
        <v>84</v>
      </c>
      <c r="E16" s="109"/>
      <c r="F16" s="117"/>
      <c r="G16" s="111"/>
      <c r="H16" s="111">
        <f t="shared" si="0"/>
        <v>0</v>
      </c>
      <c r="I16" s="112" t="e">
        <f t="shared" si="1"/>
        <v>#DIV/0!</v>
      </c>
      <c r="J16" s="118"/>
      <c r="K16" s="114"/>
      <c r="L16" s="119"/>
      <c r="M16" s="112"/>
      <c r="N16" s="111">
        <f t="shared" si="2"/>
        <v>0</v>
      </c>
      <c r="O16" s="112" t="e">
        <f t="shared" si="3"/>
        <v>#DIV/0!</v>
      </c>
      <c r="P16" s="118"/>
      <c r="Q16" s="113"/>
      <c r="R16" s="119"/>
      <c r="S16" s="112"/>
      <c r="T16" s="111">
        <f t="shared" si="4"/>
        <v>0</v>
      </c>
      <c r="U16" s="112" t="e">
        <f t="shared" si="5"/>
        <v>#DIV/0!</v>
      </c>
      <c r="V16" s="118"/>
      <c r="W16" s="113"/>
      <c r="X16" s="120"/>
      <c r="Y16" s="112"/>
      <c r="Z16" s="115"/>
      <c r="AA16" s="112" t="e">
        <f t="shared" si="6"/>
        <v>#DIV/0!</v>
      </c>
      <c r="AB16" s="127"/>
    </row>
    <row r="17" spans="1:28" ht="14.25">
      <c r="A17" s="33">
        <v>90680</v>
      </c>
      <c r="B17" s="41" t="s">
        <v>29</v>
      </c>
      <c r="C17" s="30" t="s">
        <v>129</v>
      </c>
      <c r="D17" s="44" t="s">
        <v>30</v>
      </c>
      <c r="E17" s="109"/>
      <c r="F17" s="117"/>
      <c r="G17" s="111"/>
      <c r="H17" s="111">
        <f t="shared" si="0"/>
        <v>0</v>
      </c>
      <c r="I17" s="112" t="e">
        <f t="shared" si="1"/>
        <v>#DIV/0!</v>
      </c>
      <c r="J17" s="118"/>
      <c r="K17" s="113"/>
      <c r="L17" s="119"/>
      <c r="M17" s="112"/>
      <c r="N17" s="111">
        <f t="shared" si="2"/>
        <v>0</v>
      </c>
      <c r="O17" s="112" t="e">
        <f t="shared" si="3"/>
        <v>#DIV/0!</v>
      </c>
      <c r="P17" s="118"/>
      <c r="Q17" s="113"/>
      <c r="R17" s="119"/>
      <c r="S17" s="112"/>
      <c r="T17" s="111">
        <f t="shared" si="4"/>
        <v>0</v>
      </c>
      <c r="U17" s="112" t="e">
        <f t="shared" si="5"/>
        <v>#DIV/0!</v>
      </c>
      <c r="V17" s="118"/>
      <c r="W17" s="113"/>
      <c r="X17" s="120"/>
      <c r="Y17" s="112"/>
      <c r="Z17" s="115"/>
      <c r="AA17" s="112" t="e">
        <f t="shared" si="6"/>
        <v>#DIV/0!</v>
      </c>
      <c r="AB17" s="116"/>
    </row>
    <row r="18" spans="1:28" ht="12.75">
      <c r="A18" s="33">
        <v>90696</v>
      </c>
      <c r="B18" s="128" t="s">
        <v>85</v>
      </c>
      <c r="C18" s="128"/>
      <c r="D18" s="44"/>
      <c r="E18" s="109"/>
      <c r="F18" s="117"/>
      <c r="G18" s="111"/>
      <c r="H18" s="111">
        <f t="shared" si="0"/>
        <v>0</v>
      </c>
      <c r="I18" s="112" t="e">
        <f t="shared" si="1"/>
        <v>#DIV/0!</v>
      </c>
      <c r="J18" s="118"/>
      <c r="K18" s="113"/>
      <c r="L18" s="119"/>
      <c r="M18" s="112"/>
      <c r="N18" s="111">
        <f t="shared" si="2"/>
        <v>0</v>
      </c>
      <c r="O18" s="112" t="e">
        <f t="shared" si="3"/>
        <v>#DIV/0!</v>
      </c>
      <c r="P18" s="118"/>
      <c r="Q18" s="113"/>
      <c r="R18" s="119"/>
      <c r="S18" s="112"/>
      <c r="T18" s="111">
        <f t="shared" si="4"/>
        <v>0</v>
      </c>
      <c r="U18" s="112" t="e">
        <f t="shared" si="5"/>
        <v>#DIV/0!</v>
      </c>
      <c r="V18" s="118"/>
      <c r="W18" s="113"/>
      <c r="X18" s="120"/>
      <c r="Y18" s="112"/>
      <c r="Z18" s="115"/>
      <c r="AA18" s="112" t="e">
        <f t="shared" si="6"/>
        <v>#DIV/0!</v>
      </c>
      <c r="AB18" s="116"/>
    </row>
    <row r="19" spans="1:48" ht="14.25">
      <c r="A19" s="33" t="s">
        <v>131</v>
      </c>
      <c r="B19" s="41" t="s">
        <v>33</v>
      </c>
      <c r="C19" s="30" t="s">
        <v>132</v>
      </c>
      <c r="D19" s="44" t="s">
        <v>86</v>
      </c>
      <c r="E19" s="109"/>
      <c r="F19" s="117"/>
      <c r="G19" s="111"/>
      <c r="H19" s="111">
        <f t="shared" si="0"/>
        <v>0</v>
      </c>
      <c r="I19" s="112" t="e">
        <f t="shared" si="1"/>
        <v>#DIV/0!</v>
      </c>
      <c r="J19" s="118"/>
      <c r="K19" s="113"/>
      <c r="L19" s="119"/>
      <c r="M19" s="112"/>
      <c r="N19" s="111">
        <f t="shared" si="2"/>
        <v>0</v>
      </c>
      <c r="O19" s="112" t="e">
        <f t="shared" si="3"/>
        <v>#DIV/0!</v>
      </c>
      <c r="P19" s="118"/>
      <c r="Q19" s="113"/>
      <c r="R19" s="119"/>
      <c r="S19" s="112"/>
      <c r="T19" s="111">
        <f t="shared" si="4"/>
        <v>0</v>
      </c>
      <c r="U19" s="112" t="e">
        <f t="shared" si="5"/>
        <v>#DIV/0!</v>
      </c>
      <c r="V19" s="118"/>
      <c r="W19" s="113"/>
      <c r="X19" s="120"/>
      <c r="Y19" s="112"/>
      <c r="Z19" s="115"/>
      <c r="AA19" s="112" t="e">
        <f t="shared" si="6"/>
        <v>#DIV/0!</v>
      </c>
      <c r="AB19" s="11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</row>
    <row r="20" spans="1:48" ht="14.25">
      <c r="A20" s="28">
        <v>90700</v>
      </c>
      <c r="B20" s="39" t="s">
        <v>35</v>
      </c>
      <c r="C20" s="30" t="s">
        <v>129</v>
      </c>
      <c r="D20" s="40" t="s">
        <v>36</v>
      </c>
      <c r="E20" s="109"/>
      <c r="F20" s="117"/>
      <c r="G20" s="111"/>
      <c r="H20" s="111">
        <f t="shared" si="0"/>
        <v>0</v>
      </c>
      <c r="I20" s="112" t="e">
        <f t="shared" si="1"/>
        <v>#DIV/0!</v>
      </c>
      <c r="J20" s="118"/>
      <c r="K20" s="113"/>
      <c r="L20" s="119"/>
      <c r="M20" s="112"/>
      <c r="N20" s="111">
        <f t="shared" si="2"/>
        <v>0</v>
      </c>
      <c r="O20" s="112" t="e">
        <f t="shared" si="3"/>
        <v>#DIV/0!</v>
      </c>
      <c r="P20" s="118"/>
      <c r="Q20" s="113"/>
      <c r="R20" s="119"/>
      <c r="S20" s="112"/>
      <c r="T20" s="111">
        <f t="shared" si="4"/>
        <v>0</v>
      </c>
      <c r="U20" s="112" t="e">
        <f t="shared" si="5"/>
        <v>#DIV/0!</v>
      </c>
      <c r="V20" s="118"/>
      <c r="W20" s="113"/>
      <c r="X20" s="120"/>
      <c r="Y20" s="112"/>
      <c r="Z20" s="115"/>
      <c r="AA20" s="112" t="e">
        <f t="shared" si="6"/>
        <v>#DIV/0!</v>
      </c>
      <c r="AB20" s="11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</row>
    <row r="21" spans="1:48" ht="14.25">
      <c r="A21" s="28">
        <v>90702</v>
      </c>
      <c r="B21" s="39" t="s">
        <v>133</v>
      </c>
      <c r="C21" s="30"/>
      <c r="D21" s="40" t="s">
        <v>38</v>
      </c>
      <c r="E21" s="129"/>
      <c r="F21" s="130"/>
      <c r="G21" s="111"/>
      <c r="H21" s="111">
        <f t="shared" si="0"/>
        <v>0</v>
      </c>
      <c r="I21" s="112" t="e">
        <f t="shared" si="1"/>
        <v>#DIV/0!</v>
      </c>
      <c r="J21" s="118"/>
      <c r="K21" s="113"/>
      <c r="L21" s="119"/>
      <c r="M21" s="112"/>
      <c r="N21" s="111">
        <f t="shared" si="2"/>
        <v>0</v>
      </c>
      <c r="O21" s="112" t="e">
        <f t="shared" si="3"/>
        <v>#DIV/0!</v>
      </c>
      <c r="P21" s="118"/>
      <c r="Q21" s="113"/>
      <c r="R21" s="119"/>
      <c r="S21" s="112"/>
      <c r="T21" s="111">
        <f t="shared" si="4"/>
        <v>0</v>
      </c>
      <c r="U21" s="131" t="e">
        <f t="shared" si="5"/>
        <v>#DIV/0!</v>
      </c>
      <c r="V21" s="118"/>
      <c r="W21" s="113"/>
      <c r="X21" s="120"/>
      <c r="Y21" s="112"/>
      <c r="Z21" s="115"/>
      <c r="AA21" s="131" t="e">
        <f t="shared" si="6"/>
        <v>#DIV/0!</v>
      </c>
      <c r="AB21" s="132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</row>
    <row r="22" spans="1:28" ht="14.25">
      <c r="A22" s="33">
        <v>90707</v>
      </c>
      <c r="B22" s="39" t="s">
        <v>39</v>
      </c>
      <c r="C22" s="30" t="s">
        <v>129</v>
      </c>
      <c r="D22" s="47"/>
      <c r="E22" s="109"/>
      <c r="F22" s="133"/>
      <c r="G22" s="111"/>
      <c r="H22" s="111">
        <f t="shared" si="0"/>
        <v>0</v>
      </c>
      <c r="I22" s="112" t="e">
        <f t="shared" si="1"/>
        <v>#DIV/0!</v>
      </c>
      <c r="J22" s="118"/>
      <c r="K22" s="113"/>
      <c r="L22" s="119"/>
      <c r="M22" s="112"/>
      <c r="N22" s="111">
        <f t="shared" si="2"/>
        <v>0</v>
      </c>
      <c r="O22" s="112" t="e">
        <f t="shared" si="3"/>
        <v>#DIV/0!</v>
      </c>
      <c r="P22" s="118"/>
      <c r="Q22" s="113"/>
      <c r="R22" s="119"/>
      <c r="S22" s="112"/>
      <c r="T22" s="111">
        <f t="shared" si="4"/>
        <v>0</v>
      </c>
      <c r="U22" s="112" t="e">
        <f t="shared" si="5"/>
        <v>#DIV/0!</v>
      </c>
      <c r="V22" s="118"/>
      <c r="W22" s="113"/>
      <c r="X22" s="120"/>
      <c r="Y22" s="112"/>
      <c r="Z22" s="123"/>
      <c r="AA22" s="112" t="e">
        <f t="shared" si="6"/>
        <v>#DIV/0!</v>
      </c>
      <c r="AB22" s="116"/>
    </row>
    <row r="23" spans="1:28" ht="14.25">
      <c r="A23" s="33">
        <v>90713</v>
      </c>
      <c r="B23" s="17" t="s">
        <v>40</v>
      </c>
      <c r="C23" s="17"/>
      <c r="D23" s="48"/>
      <c r="E23" s="109"/>
      <c r="F23" s="117"/>
      <c r="G23" s="111"/>
      <c r="H23" s="111">
        <f t="shared" si="0"/>
        <v>0</v>
      </c>
      <c r="I23" s="112" t="e">
        <f t="shared" si="1"/>
        <v>#DIV/0!</v>
      </c>
      <c r="J23" s="134"/>
      <c r="K23" s="113"/>
      <c r="L23" s="119"/>
      <c r="M23" s="112"/>
      <c r="N23" s="111">
        <f t="shared" si="2"/>
        <v>0</v>
      </c>
      <c r="O23" s="112" t="e">
        <f t="shared" si="3"/>
        <v>#DIV/0!</v>
      </c>
      <c r="P23" s="135"/>
      <c r="Q23" s="113"/>
      <c r="R23" s="119"/>
      <c r="S23" s="112"/>
      <c r="T23" s="111">
        <f t="shared" si="4"/>
        <v>0</v>
      </c>
      <c r="U23" s="112" t="e">
        <f t="shared" si="5"/>
        <v>#DIV/0!</v>
      </c>
      <c r="V23" s="118"/>
      <c r="W23" s="113"/>
      <c r="X23" s="120"/>
      <c r="Y23" s="112"/>
      <c r="Z23" s="115"/>
      <c r="AA23" s="112" t="e">
        <f t="shared" si="6"/>
        <v>#DIV/0!</v>
      </c>
      <c r="AB23" s="116"/>
    </row>
    <row r="24" spans="1:28" ht="14.25">
      <c r="A24" s="28">
        <v>90715</v>
      </c>
      <c r="B24" s="17" t="s">
        <v>41</v>
      </c>
      <c r="C24" s="17" t="s">
        <v>130</v>
      </c>
      <c r="D24" s="34"/>
      <c r="E24" s="109"/>
      <c r="F24" s="117"/>
      <c r="G24" s="111"/>
      <c r="H24" s="111">
        <f t="shared" si="0"/>
        <v>0</v>
      </c>
      <c r="I24" s="112" t="e">
        <f t="shared" si="1"/>
        <v>#DIV/0!</v>
      </c>
      <c r="J24" s="121"/>
      <c r="K24" s="113"/>
      <c r="L24" s="119"/>
      <c r="M24" s="112"/>
      <c r="N24" s="111">
        <f t="shared" si="2"/>
        <v>0</v>
      </c>
      <c r="O24" s="112" t="e">
        <f t="shared" si="3"/>
        <v>#DIV/0!</v>
      </c>
      <c r="P24" s="118"/>
      <c r="Q24" s="113"/>
      <c r="R24" s="119"/>
      <c r="S24" s="112"/>
      <c r="T24" s="111">
        <f t="shared" si="4"/>
        <v>0</v>
      </c>
      <c r="U24" s="112" t="e">
        <f t="shared" si="5"/>
        <v>#DIV/0!</v>
      </c>
      <c r="V24" s="118"/>
      <c r="W24" s="113"/>
      <c r="X24" s="120"/>
      <c r="Y24" s="112"/>
      <c r="Z24" s="115"/>
      <c r="AA24" s="112" t="e">
        <f t="shared" si="6"/>
        <v>#DIV/0!</v>
      </c>
      <c r="AB24" s="116"/>
    </row>
    <row r="25" spans="1:28" ht="14.25">
      <c r="A25" s="33">
        <v>90716</v>
      </c>
      <c r="B25" s="17" t="s">
        <v>43</v>
      </c>
      <c r="C25" s="30" t="s">
        <v>129</v>
      </c>
      <c r="D25" s="34" t="s">
        <v>44</v>
      </c>
      <c r="E25" s="109"/>
      <c r="F25" s="117"/>
      <c r="G25" s="111"/>
      <c r="H25" s="111">
        <f t="shared" si="0"/>
        <v>0</v>
      </c>
      <c r="I25" s="112" t="e">
        <f t="shared" si="1"/>
        <v>#DIV/0!</v>
      </c>
      <c r="J25" s="121"/>
      <c r="K25" s="113"/>
      <c r="L25" s="119"/>
      <c r="M25" s="112"/>
      <c r="N25" s="111">
        <f t="shared" si="2"/>
        <v>0</v>
      </c>
      <c r="O25" s="112" t="e">
        <f t="shared" si="3"/>
        <v>#DIV/0!</v>
      </c>
      <c r="P25" s="118"/>
      <c r="Q25" s="113"/>
      <c r="R25" s="119"/>
      <c r="S25" s="112"/>
      <c r="T25" s="111">
        <f t="shared" si="4"/>
        <v>0</v>
      </c>
      <c r="U25" s="112" t="e">
        <f t="shared" si="5"/>
        <v>#DIV/0!</v>
      </c>
      <c r="V25" s="118"/>
      <c r="W25" s="113"/>
      <c r="X25" s="120"/>
      <c r="Y25" s="112"/>
      <c r="Z25" s="123"/>
      <c r="AA25" s="112" t="e">
        <f t="shared" si="6"/>
        <v>#DIV/0!</v>
      </c>
      <c r="AB25" s="116"/>
    </row>
    <row r="26" spans="1:28" ht="12.75">
      <c r="A26" s="33">
        <v>90723</v>
      </c>
      <c r="B26" s="136" t="s">
        <v>88</v>
      </c>
      <c r="C26" s="30" t="s">
        <v>53</v>
      </c>
      <c r="D26" s="34"/>
      <c r="E26" s="109"/>
      <c r="F26" s="117"/>
      <c r="G26" s="111"/>
      <c r="H26" s="111">
        <f t="shared" si="0"/>
        <v>0</v>
      </c>
      <c r="I26" s="112" t="e">
        <f t="shared" si="1"/>
        <v>#DIV/0!</v>
      </c>
      <c r="J26" s="121"/>
      <c r="K26" s="113"/>
      <c r="L26" s="119"/>
      <c r="M26" s="112"/>
      <c r="N26" s="111">
        <f t="shared" si="2"/>
        <v>0</v>
      </c>
      <c r="O26" s="112" t="e">
        <f t="shared" si="3"/>
        <v>#DIV/0!</v>
      </c>
      <c r="P26" s="118"/>
      <c r="Q26" s="113"/>
      <c r="R26" s="119"/>
      <c r="S26" s="112"/>
      <c r="T26" s="111">
        <f t="shared" si="4"/>
        <v>0</v>
      </c>
      <c r="U26" s="112" t="e">
        <f t="shared" si="5"/>
        <v>#DIV/0!</v>
      </c>
      <c r="V26" s="118"/>
      <c r="W26" s="113"/>
      <c r="X26" s="120"/>
      <c r="Y26" s="112"/>
      <c r="Z26" s="115"/>
      <c r="AA26" s="112"/>
      <c r="AB26" s="116"/>
    </row>
    <row r="27" spans="1:28" ht="14.25">
      <c r="A27" s="33">
        <v>90732</v>
      </c>
      <c r="B27" s="17" t="s">
        <v>47</v>
      </c>
      <c r="C27" s="17"/>
      <c r="D27" s="48" t="s">
        <v>48</v>
      </c>
      <c r="E27" s="109"/>
      <c r="F27" s="117"/>
      <c r="G27" s="111"/>
      <c r="H27" s="111">
        <f t="shared" si="0"/>
        <v>0</v>
      </c>
      <c r="I27" s="112" t="e">
        <f t="shared" si="1"/>
        <v>#DIV/0!</v>
      </c>
      <c r="J27" s="118"/>
      <c r="K27" s="113"/>
      <c r="L27" s="119"/>
      <c r="M27" s="112"/>
      <c r="N27" s="111">
        <f t="shared" si="2"/>
        <v>0</v>
      </c>
      <c r="O27" s="112" t="e">
        <f t="shared" si="3"/>
        <v>#DIV/0!</v>
      </c>
      <c r="P27" s="118"/>
      <c r="Q27" s="113"/>
      <c r="R27" s="119"/>
      <c r="S27" s="112"/>
      <c r="T27" s="111">
        <f t="shared" si="4"/>
        <v>0</v>
      </c>
      <c r="U27" s="112" t="e">
        <f t="shared" si="5"/>
        <v>#DIV/0!</v>
      </c>
      <c r="V27" s="118"/>
      <c r="W27" s="113"/>
      <c r="X27" s="120"/>
      <c r="Y27" s="112"/>
      <c r="Z27" s="115"/>
      <c r="AA27" s="112" t="e">
        <f aca="true" t="shared" si="7" ref="AA27:AA29">+Z27/G27</f>
        <v>#DIV/0!</v>
      </c>
      <c r="AB27" s="116"/>
    </row>
    <row r="28" spans="1:28" ht="14.25">
      <c r="A28" s="33">
        <v>90734</v>
      </c>
      <c r="B28" s="41" t="s">
        <v>49</v>
      </c>
      <c r="C28" s="41" t="s">
        <v>130</v>
      </c>
      <c r="D28" s="42" t="s">
        <v>50</v>
      </c>
      <c r="E28" s="109"/>
      <c r="F28" s="117"/>
      <c r="G28" s="111"/>
      <c r="H28" s="111">
        <f t="shared" si="0"/>
        <v>0</v>
      </c>
      <c r="I28" s="112" t="e">
        <f t="shared" si="1"/>
        <v>#DIV/0!</v>
      </c>
      <c r="J28" s="121"/>
      <c r="K28" s="113"/>
      <c r="L28" s="119"/>
      <c r="M28" s="112"/>
      <c r="N28" s="111">
        <f t="shared" si="2"/>
        <v>0</v>
      </c>
      <c r="O28" s="112" t="e">
        <f t="shared" si="3"/>
        <v>#DIV/0!</v>
      </c>
      <c r="P28" s="118"/>
      <c r="Q28" s="113"/>
      <c r="R28" s="119"/>
      <c r="S28" s="112"/>
      <c r="T28" s="111">
        <f t="shared" si="4"/>
        <v>0</v>
      </c>
      <c r="U28" s="112" t="e">
        <f t="shared" si="5"/>
        <v>#DIV/0!</v>
      </c>
      <c r="V28" s="118"/>
      <c r="W28" s="113"/>
      <c r="X28" s="120"/>
      <c r="Y28" s="112"/>
      <c r="Z28" s="115"/>
      <c r="AA28" s="112" t="e">
        <f t="shared" si="7"/>
        <v>#DIV/0!</v>
      </c>
      <c r="AB28" s="116"/>
    </row>
    <row r="29" spans="1:28" ht="14.25">
      <c r="A29" s="28">
        <v>90744</v>
      </c>
      <c r="B29" s="29" t="s">
        <v>51</v>
      </c>
      <c r="C29" s="30" t="s">
        <v>132</v>
      </c>
      <c r="D29" s="30" t="s">
        <v>52</v>
      </c>
      <c r="E29" s="109"/>
      <c r="F29" s="117"/>
      <c r="G29" s="111"/>
      <c r="H29" s="111">
        <f t="shared" si="0"/>
        <v>0</v>
      </c>
      <c r="I29" s="112" t="e">
        <f t="shared" si="1"/>
        <v>#DIV/0!</v>
      </c>
      <c r="J29" s="118"/>
      <c r="K29" s="113"/>
      <c r="L29" s="119"/>
      <c r="M29" s="112"/>
      <c r="N29" s="111">
        <f t="shared" si="2"/>
        <v>0</v>
      </c>
      <c r="O29" s="112" t="e">
        <f t="shared" si="3"/>
        <v>#DIV/0!</v>
      </c>
      <c r="P29" s="118"/>
      <c r="Q29" s="113"/>
      <c r="R29" s="119"/>
      <c r="S29" s="112"/>
      <c r="T29" s="111">
        <f t="shared" si="4"/>
        <v>0</v>
      </c>
      <c r="U29" s="112" t="e">
        <f t="shared" si="5"/>
        <v>#DIV/0!</v>
      </c>
      <c r="V29" s="118"/>
      <c r="W29" s="113"/>
      <c r="X29" s="120"/>
      <c r="Y29" s="112"/>
      <c r="Z29" s="115"/>
      <c r="AA29" s="112" t="e">
        <f t="shared" si="7"/>
        <v>#DIV/0!</v>
      </c>
      <c r="AB29" s="116"/>
    </row>
    <row r="30" spans="1:28" ht="13.5">
      <c r="A30" s="28"/>
      <c r="B30" s="137" t="s">
        <v>54</v>
      </c>
      <c r="C30" s="137"/>
      <c r="D30" s="137"/>
      <c r="E30" s="138">
        <f>SUM(E12:E29)</f>
        <v>0</v>
      </c>
      <c r="F30" s="138">
        <f>SUM(F12:F29)</f>
        <v>0</v>
      </c>
      <c r="G30" s="138">
        <f>SUM(G12:G29)</f>
        <v>0</v>
      </c>
      <c r="H30" s="138">
        <f>SUM(H12:H29)</f>
        <v>0</v>
      </c>
      <c r="I30" s="112" t="e">
        <f t="shared" si="1"/>
        <v>#DIV/0!</v>
      </c>
      <c r="J30" s="138"/>
      <c r="K30" s="139">
        <f>SUM(K12:K29)</f>
        <v>0</v>
      </c>
      <c r="L30" s="139">
        <f>SUM(L12:L29)</f>
        <v>0</v>
      </c>
      <c r="M30" s="140"/>
      <c r="N30" s="141">
        <f>SUM(N12:N29)</f>
        <v>0</v>
      </c>
      <c r="O30" s="140" t="e">
        <f t="shared" si="3"/>
        <v>#DIV/0!</v>
      </c>
      <c r="P30" s="138"/>
      <c r="Q30" s="139"/>
      <c r="R30" s="139"/>
      <c r="S30" s="140"/>
      <c r="T30" s="141">
        <f>SUM(T12:T29)</f>
        <v>0</v>
      </c>
      <c r="U30" s="140" t="e">
        <f t="shared" si="5"/>
        <v>#DIV/0!</v>
      </c>
      <c r="V30" s="138"/>
      <c r="W30" s="139"/>
      <c r="X30" s="138"/>
      <c r="Y30" s="140"/>
      <c r="Z30" s="141"/>
      <c r="AA30" s="142"/>
      <c r="AB30" s="23"/>
    </row>
    <row r="31" spans="1:28" ht="15">
      <c r="A31" s="28"/>
      <c r="B31" s="29"/>
      <c r="C31" s="29"/>
      <c r="D31" s="30"/>
      <c r="E31" s="143"/>
      <c r="F31" s="144"/>
      <c r="G31" s="145"/>
      <c r="H31" s="145"/>
      <c r="I31" s="142"/>
      <c r="J31" s="35"/>
      <c r="K31" s="146"/>
      <c r="L31" s="147"/>
      <c r="M31" s="142"/>
      <c r="N31" s="145"/>
      <c r="O31" s="142"/>
      <c r="P31" s="35"/>
      <c r="Q31" s="146"/>
      <c r="R31" s="147"/>
      <c r="S31" s="142"/>
      <c r="T31" s="145"/>
      <c r="U31" s="142"/>
      <c r="V31" s="35"/>
      <c r="W31" s="146"/>
      <c r="X31" s="148"/>
      <c r="Y31" s="142"/>
      <c r="AA31" s="142"/>
      <c r="AB31" s="23"/>
    </row>
    <row r="32" spans="1:28" ht="14.25">
      <c r="A32" s="149" t="s">
        <v>134</v>
      </c>
      <c r="B32" s="150"/>
      <c r="C32" s="150"/>
      <c r="D32" s="151"/>
      <c r="E32" s="152"/>
      <c r="F32" s="153"/>
      <c r="G32" s="154"/>
      <c r="H32" s="154"/>
      <c r="I32" s="155"/>
      <c r="J32" s="156"/>
      <c r="K32" s="157"/>
      <c r="L32" s="158"/>
      <c r="M32" s="155"/>
      <c r="N32" s="154"/>
      <c r="O32" s="155"/>
      <c r="P32" s="156"/>
      <c r="Q32" s="157"/>
      <c r="R32" s="158"/>
      <c r="S32" s="155"/>
      <c r="T32" s="154"/>
      <c r="U32" s="155"/>
      <c r="V32" s="156"/>
      <c r="W32" s="157"/>
      <c r="X32" s="159"/>
      <c r="Y32" s="155"/>
      <c r="Z32" s="160"/>
      <c r="AA32" s="142"/>
      <c r="AB32" s="23"/>
    </row>
    <row r="33" spans="1:28" ht="14.25">
      <c r="A33" s="161"/>
      <c r="B33" s="41" t="s">
        <v>135</v>
      </c>
      <c r="C33" s="30" t="s">
        <v>53</v>
      </c>
      <c r="E33" s="162">
        <f>(E26*3)+(E16*4)+(E13)+(E17*3)+(E12*2)+(E22*2)+(E25*2)+(E20*2)</f>
        <v>0</v>
      </c>
      <c r="F33" s="162">
        <f>(F26*3)+(F16*4)+(F13)+(F17*3)+(F12*2)+(F22*2)+(F25*2)+(F20*2)</f>
        <v>0</v>
      </c>
      <c r="G33" s="162">
        <f>(G26*3)+(G16*4)+(G13)+(G17*3)+(G12*2)+(G22*2)+(G25*2)+(G20*2)</f>
        <v>0</v>
      </c>
      <c r="H33" s="49"/>
      <c r="I33" s="49"/>
      <c r="J33" s="72"/>
      <c r="K33" s="162">
        <f>(K26*3)+(K16*4)+(K13)+(K17*3)+(K12*2)+(K22*2)+(K25*2)+(K20*2)</f>
        <v>0</v>
      </c>
      <c r="L33" s="163">
        <f aca="true" t="shared" si="8" ref="L33:L35">K33-E33</f>
        <v>0</v>
      </c>
      <c r="M33" s="142" t="e">
        <f aca="true" t="shared" si="9" ref="M33:M35">+L33/K33</f>
        <v>#DIV/0!</v>
      </c>
      <c r="N33" s="49"/>
      <c r="O33" s="49"/>
      <c r="P33" s="164"/>
      <c r="Q33" s="162">
        <f>(Q26*3)+(Q16*4)+(Q13)+(Q17*3)+(Q12*2)+(Q22*2)+(Q25*2)+(Q20*2)</f>
        <v>0</v>
      </c>
      <c r="R33" s="163">
        <f aca="true" t="shared" si="10" ref="R33:R35">Q33-E33</f>
        <v>0</v>
      </c>
      <c r="S33" s="142" t="e">
        <f aca="true" t="shared" si="11" ref="S33:S35">+R33/Q33</f>
        <v>#DIV/0!</v>
      </c>
      <c r="T33" s="165"/>
      <c r="U33" s="49"/>
      <c r="V33" s="72"/>
      <c r="W33" s="162">
        <f>(W26*3)+(W16*4)+(W13)+(W17*3)+(W12*2)+(W22*2)+(W25*2)+(W20*2)</f>
        <v>0</v>
      </c>
      <c r="X33" s="163">
        <f aca="true" t="shared" si="12" ref="X33:X35">W33-E33</f>
        <v>0</v>
      </c>
      <c r="Y33" s="142" t="e">
        <f aca="true" t="shared" si="13" ref="Y33:Y35">+X33/W33</f>
        <v>#DIV/0!</v>
      </c>
      <c r="Z33" s="166"/>
      <c r="AA33" s="142"/>
      <c r="AB33" s="23"/>
    </row>
    <row r="34" spans="1:28" ht="14.25">
      <c r="A34" s="161"/>
      <c r="B34" s="41" t="s">
        <v>136</v>
      </c>
      <c r="C34" s="30" t="s">
        <v>132</v>
      </c>
      <c r="E34" s="162">
        <f>(E19*4)+(E16*4)+(E17*3)+(E29*3)+(E12*2)+(E22*2)+(E25*2)+(E20)</f>
        <v>0</v>
      </c>
      <c r="F34" s="162">
        <f>(F19*4)+(F16*4)+(F17*3)+(F29*3)+(F12*2)+(F22*2)+(F25*2)+(F20)</f>
        <v>0</v>
      </c>
      <c r="G34" s="162">
        <f>(G19*4)+(G16*4)+(G17*3)+(G29*3)+(G12*2)+(G22*2)+(G25*2)+(G20)</f>
        <v>0</v>
      </c>
      <c r="H34" s="49"/>
      <c r="I34" s="49"/>
      <c r="J34" s="72"/>
      <c r="K34" s="162">
        <f>(K19*4)+(K16*4)+(K17*3)+(K29*3)+(K12*2)+(K22*2)+(K25*2)+(K20)</f>
        <v>0</v>
      </c>
      <c r="L34" s="163">
        <f t="shared" si="8"/>
        <v>0</v>
      </c>
      <c r="M34" s="142" t="e">
        <f t="shared" si="9"/>
        <v>#DIV/0!</v>
      </c>
      <c r="N34" s="49"/>
      <c r="O34" s="49"/>
      <c r="P34" s="164"/>
      <c r="Q34" s="162">
        <f>(Q19*4)+(Q16*4)+(Q17*3)+(Q29*3)+(Q12*2)+(Q22*2)+(Q25*2)+(Q20)</f>
        <v>0</v>
      </c>
      <c r="R34" s="163">
        <f t="shared" si="10"/>
        <v>0</v>
      </c>
      <c r="S34" s="142" t="e">
        <f t="shared" si="11"/>
        <v>#DIV/0!</v>
      </c>
      <c r="T34" s="165"/>
      <c r="U34" s="49"/>
      <c r="V34" s="72"/>
      <c r="W34" s="162">
        <f>(W19*4)+(W16*4)+(W17*3)+(W29*3)+(W12*2)+(W22*2)+(W25*2)+(W20)</f>
        <v>0</v>
      </c>
      <c r="X34" s="163">
        <f t="shared" si="12"/>
        <v>0</v>
      </c>
      <c r="Y34" s="142" t="e">
        <f t="shared" si="13"/>
        <v>#DIV/0!</v>
      </c>
      <c r="Z34" s="166"/>
      <c r="AA34" s="142"/>
      <c r="AB34" s="23"/>
    </row>
    <row r="35" spans="1:27" ht="14.25">
      <c r="A35" s="167"/>
      <c r="B35" s="41" t="s">
        <v>137</v>
      </c>
      <c r="C35" s="41" t="s">
        <v>130</v>
      </c>
      <c r="D35" s="23"/>
      <c r="E35" s="162">
        <f>(E24)+(E28*2)+(E14*3)</f>
        <v>0</v>
      </c>
      <c r="F35" s="162">
        <f>(F24)+(F28*2)+(F14*3)</f>
        <v>0</v>
      </c>
      <c r="G35" s="162">
        <f>(G24)+(G28*2)+(G14*3)</f>
        <v>0</v>
      </c>
      <c r="H35" s="23"/>
      <c r="I35" s="23"/>
      <c r="J35" s="23"/>
      <c r="K35" s="162">
        <f>(K24)+(K28*2)+(K14*3)</f>
        <v>0</v>
      </c>
      <c r="L35" s="163">
        <f t="shared" si="8"/>
        <v>0</v>
      </c>
      <c r="M35" s="142" t="e">
        <f t="shared" si="9"/>
        <v>#DIV/0!</v>
      </c>
      <c r="N35" s="23"/>
      <c r="O35" s="23"/>
      <c r="P35" s="23"/>
      <c r="Q35" s="162">
        <f>(Q24)+(Q28*2)+(Q14*3)</f>
        <v>0</v>
      </c>
      <c r="R35" s="163">
        <f t="shared" si="10"/>
        <v>0</v>
      </c>
      <c r="S35" s="142" t="e">
        <f t="shared" si="11"/>
        <v>#DIV/0!</v>
      </c>
      <c r="T35" s="168"/>
      <c r="U35" s="23"/>
      <c r="V35" s="23"/>
      <c r="W35" s="162">
        <f>(W24)+(W28*2)+(W14*3)</f>
        <v>0</v>
      </c>
      <c r="X35" s="163">
        <f t="shared" si="12"/>
        <v>0</v>
      </c>
      <c r="Y35" s="142" t="e">
        <f t="shared" si="13"/>
        <v>#DIV/0!</v>
      </c>
      <c r="Z35" s="166"/>
      <c r="AA35" s="26"/>
    </row>
    <row r="36" spans="1:26" ht="15">
      <c r="A36" s="169"/>
      <c r="B36" s="170"/>
      <c r="C36" s="170"/>
      <c r="D36" s="171"/>
      <c r="E36" s="171"/>
      <c r="F36" s="171"/>
      <c r="G36" s="171"/>
      <c r="H36" s="171"/>
      <c r="I36" s="171"/>
      <c r="J36" s="171"/>
      <c r="K36" s="171"/>
      <c r="L36" s="172"/>
      <c r="M36" s="172"/>
      <c r="N36" s="171"/>
      <c r="O36" s="171"/>
      <c r="P36" s="171"/>
      <c r="Q36" s="171"/>
      <c r="R36" s="171"/>
      <c r="S36" s="171"/>
      <c r="T36" s="173"/>
      <c r="U36" s="171"/>
      <c r="V36" s="171"/>
      <c r="W36" s="171"/>
      <c r="X36" s="171"/>
      <c r="Y36" s="171"/>
      <c r="Z36" s="174"/>
    </row>
    <row r="37" spans="1:26" ht="14.25">
      <c r="A37" s="33"/>
      <c r="B37" s="41"/>
      <c r="C37" s="41"/>
      <c r="L37" s="26"/>
      <c r="M37" s="26"/>
      <c r="T37" s="175"/>
      <c r="Z37" s="175"/>
    </row>
    <row r="38" spans="1:27" ht="13.5">
      <c r="A38" s="78"/>
      <c r="B38" s="1"/>
      <c r="C38" s="1"/>
      <c r="D38" s="1"/>
      <c r="E38" s="1"/>
      <c r="F38" s="1"/>
      <c r="G38" s="1"/>
      <c r="H38" s="1"/>
      <c r="I38" s="1"/>
      <c r="J38" s="1" t="s">
        <v>59</v>
      </c>
      <c r="K38" s="1"/>
      <c r="Q38" s="176"/>
      <c r="W38" s="77"/>
      <c r="X38" s="37"/>
      <c r="Y38" s="37"/>
      <c r="Z38" s="37"/>
      <c r="AA38" s="37"/>
    </row>
    <row r="43" ht="25.5"/>
    <row r="44" ht="21"/>
    <row r="45" ht="21"/>
    <row r="46" ht="21"/>
    <row r="47" ht="21"/>
    <row r="48" ht="21"/>
  </sheetData>
  <sheetProtection selectLockedCells="1" selectUnlockedCells="1"/>
  <mergeCells count="3">
    <mergeCell ref="K6:O6"/>
    <mergeCell ref="Q6:U6"/>
    <mergeCell ref="W6:AA6"/>
  </mergeCells>
  <printOptions gridLines="1"/>
  <pageMargins left="0.5" right="0" top="0.75" bottom="0.3" header="0.5118055555555555" footer="0.3"/>
  <pageSetup horizontalDpi="300" verticalDpi="300" orientation="landscape" scale="60"/>
  <headerFooter alignWithMargins="0">
    <oddFooter>&amp;CPrepared by Accounting BN   &amp;D&amp;RPage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42"/>
  <sheetViews>
    <sheetView workbookViewId="0" topLeftCell="A1">
      <selection activeCell="A1" sqref="A1"/>
    </sheetView>
  </sheetViews>
  <sheetFormatPr defaultColWidth="9.140625" defaultRowHeight="12.75"/>
  <cols>
    <col min="1" max="1" width="12.28125" style="0" customWidth="1"/>
    <col min="4" max="4" width="8.8515625" style="0" customWidth="1"/>
    <col min="8" max="8" width="11.00390625" style="0" customWidth="1"/>
    <col min="9" max="9" width="17.28125" style="0" customWidth="1"/>
  </cols>
  <sheetData>
    <row r="1" spans="1:9" ht="20.25">
      <c r="A1" s="177"/>
      <c r="B1" s="177"/>
      <c r="C1" s="177"/>
      <c r="D1" s="177"/>
      <c r="E1" s="177"/>
      <c r="F1" s="177"/>
      <c r="G1" s="177"/>
      <c r="H1" s="177"/>
      <c r="I1" s="177"/>
    </row>
    <row r="3" ht="12.75">
      <c r="A3" s="178"/>
    </row>
    <row r="7" ht="12.75">
      <c r="C7" s="179"/>
    </row>
    <row r="9" ht="12.75">
      <c r="A9" s="180"/>
    </row>
    <row r="16" spans="1:2" ht="12.75">
      <c r="A16" s="37"/>
      <c r="B16" s="181"/>
    </row>
    <row r="17" spans="1:3" ht="12.75">
      <c r="A17" s="37"/>
      <c r="B17" s="182"/>
      <c r="C17" s="37"/>
    </row>
    <row r="18" spans="1:3" ht="12.75">
      <c r="A18" s="37"/>
      <c r="B18" s="182"/>
      <c r="C18" s="37"/>
    </row>
    <row r="19" spans="1:8" ht="13.5">
      <c r="A19" s="171"/>
      <c r="B19" s="171"/>
      <c r="C19" s="171"/>
      <c r="D19" s="171"/>
      <c r="E19" s="171"/>
      <c r="F19" s="171"/>
      <c r="G19" s="171"/>
      <c r="H19" s="171"/>
    </row>
    <row r="20" spans="1:3" ht="15">
      <c r="A20" s="183"/>
      <c r="B20" s="184"/>
      <c r="C20" s="184"/>
    </row>
    <row r="22" ht="12.75">
      <c r="C22" s="37"/>
    </row>
    <row r="23" ht="12.75">
      <c r="C23" s="37"/>
    </row>
    <row r="24" ht="12.75">
      <c r="C24" s="37"/>
    </row>
    <row r="25" spans="1:8" ht="13.5">
      <c r="A25" s="171"/>
      <c r="B25" s="171"/>
      <c r="C25" s="171"/>
      <c r="D25" s="171"/>
      <c r="E25" s="171"/>
      <c r="F25" s="171"/>
      <c r="G25" s="171"/>
      <c r="H25" s="171"/>
    </row>
    <row r="27" spans="1:3" ht="15">
      <c r="A27" s="183"/>
      <c r="B27" s="179"/>
      <c r="C27" s="179"/>
    </row>
    <row r="29" ht="12.75">
      <c r="B29" s="37"/>
    </row>
    <row r="31" ht="12.75">
      <c r="B31" s="37"/>
    </row>
    <row r="33" spans="1:8" ht="12.75">
      <c r="A33" s="185"/>
      <c r="B33" s="185"/>
      <c r="C33" s="185"/>
      <c r="D33" s="185"/>
      <c r="E33" s="185"/>
      <c r="F33" s="185"/>
      <c r="G33" s="185"/>
      <c r="H33" s="185"/>
    </row>
    <row r="35" spans="1:2" ht="12.75">
      <c r="A35" s="186"/>
      <c r="B35" s="179"/>
    </row>
    <row r="37" ht="12.75">
      <c r="B37" s="179"/>
    </row>
    <row r="38" spans="2:6" ht="12.75">
      <c r="B38" s="179"/>
      <c r="C38" s="25"/>
      <c r="D38" s="26"/>
      <c r="E38" s="26"/>
      <c r="F38" s="26"/>
    </row>
    <row r="39" spans="2:6" ht="12.75">
      <c r="B39" s="179"/>
      <c r="C39" s="187"/>
      <c r="D39" s="26"/>
      <c r="E39" s="26"/>
      <c r="F39" s="26"/>
    </row>
    <row r="40" spans="1:8" ht="12.75">
      <c r="A40" s="23"/>
      <c r="B40" s="23"/>
      <c r="C40" s="23"/>
      <c r="D40" s="23"/>
      <c r="E40" s="23"/>
      <c r="F40" s="23"/>
      <c r="G40" s="23"/>
      <c r="H40" s="23"/>
    </row>
    <row r="41" spans="1:8" ht="12.75">
      <c r="A41" s="185"/>
      <c r="B41" s="185"/>
      <c r="C41" s="185"/>
      <c r="D41" s="185"/>
      <c r="E41" s="185"/>
      <c r="F41" s="185"/>
      <c r="G41" s="185"/>
      <c r="H41" s="185"/>
    </row>
    <row r="43" spans="1:4" ht="12.75">
      <c r="A43" s="188"/>
      <c r="B43" s="137"/>
      <c r="C43" s="137"/>
      <c r="D43" s="137"/>
    </row>
    <row r="45" ht="12.75">
      <c r="B45" s="179"/>
    </row>
    <row r="46" spans="2:4" ht="12.75">
      <c r="B46" s="179"/>
      <c r="D46" s="37"/>
    </row>
    <row r="47" spans="2:4" ht="12.75">
      <c r="B47" s="179"/>
      <c r="D47" s="37"/>
    </row>
    <row r="49" spans="1:8" ht="13.5">
      <c r="A49" s="171"/>
      <c r="B49" s="171"/>
      <c r="C49" s="171"/>
      <c r="D49" s="171"/>
      <c r="E49" s="171"/>
      <c r="F49" s="171"/>
      <c r="G49" s="171"/>
      <c r="H49" s="171"/>
    </row>
    <row r="51" ht="12.75">
      <c r="A51" s="181"/>
    </row>
    <row r="53" ht="12.75">
      <c r="B53" s="37"/>
    </row>
    <row r="54" spans="1:8" ht="12.75">
      <c r="A54" s="23"/>
      <c r="B54" s="23"/>
      <c r="C54" s="23"/>
      <c r="D54" s="23"/>
      <c r="E54" s="23"/>
      <c r="F54" s="23"/>
      <c r="G54" s="23"/>
      <c r="H54" s="23"/>
    </row>
    <row r="55" spans="1:8" ht="12.75">
      <c r="A55" s="185"/>
      <c r="B55" s="189"/>
      <c r="C55" s="185"/>
      <c r="D55" s="185"/>
      <c r="E55" s="185"/>
      <c r="F55" s="185"/>
      <c r="G55" s="185"/>
      <c r="H55" s="185"/>
    </row>
    <row r="56" spans="1:8" ht="12.75">
      <c r="A56" s="190"/>
      <c r="B56" s="190"/>
      <c r="C56" s="190"/>
      <c r="D56" s="190"/>
      <c r="E56" s="190"/>
      <c r="F56" s="190"/>
      <c r="G56" s="190"/>
      <c r="H56" s="190"/>
    </row>
    <row r="57" spans="1:6" ht="12.75">
      <c r="A57" s="181"/>
      <c r="F57" s="37"/>
    </row>
    <row r="60" spans="4:6" ht="12.75">
      <c r="D60" s="26"/>
      <c r="E60" s="26"/>
      <c r="F60" s="26"/>
    </row>
    <row r="62" spans="1:8" ht="12.75">
      <c r="A62" s="185"/>
      <c r="B62" s="185"/>
      <c r="C62" s="185"/>
      <c r="D62" s="185"/>
      <c r="E62" s="185"/>
      <c r="F62" s="185"/>
      <c r="G62" s="185"/>
      <c r="H62" s="185"/>
    </row>
    <row r="64" ht="12.75">
      <c r="A64" s="181"/>
    </row>
    <row r="67" spans="1:8" ht="12.75">
      <c r="A67" s="185"/>
      <c r="B67" s="185"/>
      <c r="C67" s="185"/>
      <c r="D67" s="185"/>
      <c r="E67" s="185"/>
      <c r="F67" s="185"/>
      <c r="G67" s="185"/>
      <c r="H67" s="185"/>
    </row>
    <row r="69" ht="12.75">
      <c r="A69" s="181"/>
    </row>
    <row r="73" spans="1:8" ht="12.75">
      <c r="A73" s="185"/>
      <c r="B73" s="185"/>
      <c r="C73" s="185"/>
      <c r="D73" s="185"/>
      <c r="E73" s="185"/>
      <c r="F73" s="185"/>
      <c r="G73" s="185"/>
      <c r="H73" s="185"/>
    </row>
    <row r="75" spans="1:2" ht="12.75">
      <c r="A75" s="181"/>
      <c r="B75" s="37"/>
    </row>
    <row r="76" spans="1:2" ht="12.75">
      <c r="A76" s="181"/>
      <c r="B76" s="37"/>
    </row>
    <row r="77" spans="1:2" ht="12.75">
      <c r="A77" s="181"/>
      <c r="B77" s="37"/>
    </row>
    <row r="78" spans="1:2" ht="12.75">
      <c r="A78" s="181"/>
      <c r="B78" s="37"/>
    </row>
    <row r="79" spans="1:2" ht="12.75">
      <c r="A79" s="181"/>
      <c r="B79" s="37"/>
    </row>
    <row r="80" spans="2:3" ht="12.75">
      <c r="B80" s="37"/>
      <c r="C80" s="37"/>
    </row>
    <row r="81" spans="2:6" ht="12.75">
      <c r="B81" s="37"/>
      <c r="C81" s="25"/>
      <c r="D81" s="26"/>
      <c r="E81" s="26"/>
      <c r="F81" s="26"/>
    </row>
    <row r="82" spans="2:6" ht="12.75">
      <c r="B82" s="37"/>
      <c r="C82" s="25"/>
      <c r="D82" s="26"/>
      <c r="E82" s="26"/>
      <c r="F82" s="26"/>
    </row>
    <row r="83" spans="1:8" ht="12.75">
      <c r="A83" s="185"/>
      <c r="B83" s="189"/>
      <c r="C83" s="185"/>
      <c r="D83" s="185"/>
      <c r="E83" s="185"/>
      <c r="F83" s="185"/>
      <c r="G83" s="185"/>
      <c r="H83" s="185"/>
    </row>
    <row r="85" ht="12.75">
      <c r="A85" s="181"/>
    </row>
    <row r="87" spans="2:5" ht="12.75">
      <c r="B87" s="25"/>
      <c r="C87" s="25"/>
      <c r="D87" s="26"/>
      <c r="E87" s="26"/>
    </row>
    <row r="88" spans="2:5" ht="12.75">
      <c r="B88" s="25"/>
      <c r="C88" s="25"/>
      <c r="D88" s="26"/>
      <c r="E88" s="26"/>
    </row>
    <row r="89" spans="2:5" ht="12.75">
      <c r="B89" s="25"/>
      <c r="C89" s="25"/>
      <c r="D89" s="26"/>
      <c r="E89" s="26"/>
    </row>
    <row r="90" spans="2:5" ht="12.75">
      <c r="B90" s="191"/>
      <c r="C90" s="23"/>
      <c r="D90" s="23"/>
      <c r="E90" s="23"/>
    </row>
    <row r="91" ht="12.75">
      <c r="B91" s="50"/>
    </row>
    <row r="92" ht="12.75">
      <c r="B92" s="50"/>
    </row>
    <row r="93" ht="12.75">
      <c r="B93" s="50"/>
    </row>
    <row r="94" spans="1:8" ht="12.75">
      <c r="A94" s="185"/>
      <c r="B94" s="185"/>
      <c r="C94" s="185"/>
      <c r="D94" s="185"/>
      <c r="E94" s="185"/>
      <c r="F94" s="185"/>
      <c r="G94" s="185"/>
      <c r="H94" s="185"/>
    </row>
    <row r="95" spans="1:8" ht="12.75">
      <c r="A95" s="23"/>
      <c r="B95" s="23"/>
      <c r="C95" s="23"/>
      <c r="D95" s="23"/>
      <c r="E95" s="23"/>
      <c r="F95" s="23"/>
      <c r="G95" s="23"/>
      <c r="H95" s="23"/>
    </row>
    <row r="97" spans="1:2" ht="12" customHeight="1">
      <c r="A97" s="181"/>
      <c r="B97" s="37"/>
    </row>
    <row r="99" spans="1:8" ht="12.75">
      <c r="A99" s="185"/>
      <c r="B99" s="185"/>
      <c r="C99" s="185"/>
      <c r="D99" s="185"/>
      <c r="E99" s="185"/>
      <c r="F99" s="185"/>
      <c r="G99" s="185"/>
      <c r="H99" s="185"/>
    </row>
    <row r="101" spans="1:2" ht="12.75">
      <c r="A101" s="181"/>
      <c r="B101" s="37"/>
    </row>
    <row r="102" spans="3:4" ht="12.75">
      <c r="C102" s="37"/>
      <c r="D102" s="181"/>
    </row>
    <row r="103" spans="3:5" ht="12.75">
      <c r="C103" s="37"/>
      <c r="D103" s="192"/>
      <c r="E103" s="37"/>
    </row>
    <row r="104" spans="3:4" ht="12.75">
      <c r="C104" s="37"/>
      <c r="D104" s="181"/>
    </row>
    <row r="106" ht="12.75">
      <c r="C106" s="37"/>
    </row>
    <row r="109" ht="12.75">
      <c r="A109" s="181"/>
    </row>
    <row r="113" ht="12.75">
      <c r="A113" s="181"/>
    </row>
    <row r="116" spans="1:2" ht="12.75">
      <c r="A116" s="181"/>
      <c r="B116" s="37"/>
    </row>
    <row r="117" spans="1:8" ht="12.75">
      <c r="A117" s="185"/>
      <c r="B117" s="185"/>
      <c r="C117" s="185"/>
      <c r="D117" s="185"/>
      <c r="E117" s="185"/>
      <c r="F117" s="185"/>
      <c r="G117" s="185"/>
      <c r="H117" s="185"/>
    </row>
    <row r="122" spans="1:8" ht="12.75">
      <c r="A122" s="185"/>
      <c r="B122" s="185"/>
      <c r="C122" s="185"/>
      <c r="D122" s="185"/>
      <c r="E122" s="185"/>
      <c r="F122" s="185"/>
      <c r="G122" s="185"/>
      <c r="H122" s="185"/>
    </row>
    <row r="124" spans="1:2" ht="12.75">
      <c r="A124" s="37"/>
      <c r="B124" s="37"/>
    </row>
    <row r="125" ht="12.75">
      <c r="C125" s="37"/>
    </row>
    <row r="126" ht="12.75">
      <c r="C126" s="37"/>
    </row>
    <row r="127" ht="12.75">
      <c r="C127" s="37"/>
    </row>
    <row r="128" ht="12.75">
      <c r="B128" s="37"/>
    </row>
    <row r="130" spans="1:8" ht="12.75">
      <c r="A130" s="193"/>
      <c r="B130" s="190"/>
      <c r="C130" s="190"/>
      <c r="D130" s="190"/>
      <c r="E130" s="190"/>
      <c r="F130" s="190"/>
      <c r="G130" s="190"/>
      <c r="H130" s="190"/>
    </row>
    <row r="135" spans="1:8" ht="12.75">
      <c r="A135" s="185"/>
      <c r="B135" s="185"/>
      <c r="C135" s="185"/>
      <c r="D135" s="185"/>
      <c r="E135" s="185"/>
      <c r="F135" s="185"/>
      <c r="G135" s="185"/>
      <c r="H135" s="185"/>
    </row>
    <row r="136" spans="1:2" ht="12.75">
      <c r="A136" s="181"/>
      <c r="B136" s="37"/>
    </row>
    <row r="137" ht="12.75">
      <c r="B137" s="37"/>
    </row>
    <row r="138" ht="12.75">
      <c r="B138" s="37"/>
    </row>
    <row r="139" spans="1:8" ht="12.75">
      <c r="A139" s="185"/>
      <c r="B139" s="189"/>
      <c r="C139" s="185"/>
      <c r="D139" s="185"/>
      <c r="E139" s="185"/>
      <c r="F139" s="185"/>
      <c r="G139" s="185"/>
      <c r="H139" s="185"/>
    </row>
    <row r="141" spans="1:2" ht="12.75">
      <c r="A141" s="181"/>
      <c r="B141" s="37"/>
    </row>
    <row r="142" spans="1:8" ht="12.75">
      <c r="A142" s="185"/>
      <c r="B142" s="185"/>
      <c r="C142" s="185"/>
      <c r="D142" s="185"/>
      <c r="E142" s="185"/>
      <c r="F142" s="185"/>
      <c r="G142" s="185"/>
      <c r="H142" s="185"/>
    </row>
  </sheetData>
  <sheetProtection selectLockedCells="1" selectUnlockedCells="1"/>
  <printOptions/>
  <pageMargins left="0" right="0" top="0.75" bottom="0.75" header="0.3" footer="0.3"/>
  <pageSetup horizontalDpi="300" verticalDpi="300" orientation="portrait"/>
  <headerFooter alignWithMargins="0">
    <oddHeader>&amp;C&amp;F</oddHeader>
    <oddFooter>&amp;C&amp;Z&amp;F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"/>
    </sheetView>
  </sheetViews>
  <sheetFormatPr defaultColWidth="9.140625" defaultRowHeight="12.75"/>
  <cols>
    <col min="2" max="2" width="10.140625" style="0" customWidth="1"/>
  </cols>
  <sheetData>
    <row r="3" ht="17.25"/>
    <row r="21" ht="15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scale="115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F9" sqref="F9"/>
    </sheetView>
  </sheetViews>
  <sheetFormatPr defaultColWidth="9.140625" defaultRowHeight="12.75"/>
  <cols>
    <col min="2" max="2" width="18.8515625" style="0" customWidth="1"/>
    <col min="5" max="5" width="12.28125" style="0" customWidth="1"/>
    <col min="7" max="7" width="11.57421875" style="0" customWidth="1"/>
    <col min="8" max="8" width="1.7109375" style="0" customWidth="1"/>
    <col min="9" max="9" width="14.57421875" style="0" customWidth="1"/>
    <col min="10" max="10" width="15.00390625" style="0" customWidth="1"/>
    <col min="11" max="11" width="12.140625" style="0" customWidth="1"/>
  </cols>
  <sheetData>
    <row r="1" spans="1:9" ht="15">
      <c r="A1" s="3" t="s">
        <v>1</v>
      </c>
      <c r="B1" s="1"/>
      <c r="C1" s="1"/>
      <c r="D1" s="1"/>
      <c r="E1" s="1"/>
      <c r="F1" s="1"/>
      <c r="G1" s="1"/>
      <c r="H1" s="1"/>
      <c r="I1" s="1"/>
    </row>
    <row r="2" spans="1:9" ht="14.25">
      <c r="A2" s="4" t="s">
        <v>2</v>
      </c>
      <c r="B2" s="5"/>
      <c r="C2" s="1"/>
      <c r="D2" s="1"/>
      <c r="E2" s="1"/>
      <c r="F2" s="1"/>
      <c r="G2" s="1"/>
      <c r="H2" s="1"/>
      <c r="I2" s="1"/>
    </row>
    <row r="3" spans="1:9" ht="13.5">
      <c r="A3" s="194">
        <v>42156</v>
      </c>
      <c r="B3" s="195"/>
      <c r="C3" s="7"/>
      <c r="D3" s="7"/>
      <c r="E3" s="9"/>
      <c r="F3" s="1"/>
      <c r="G3" s="1"/>
      <c r="H3" s="1"/>
      <c r="I3" s="1"/>
    </row>
    <row r="4" spans="1:9" ht="18">
      <c r="A4" s="10" t="s">
        <v>3</v>
      </c>
      <c r="B4" s="9"/>
      <c r="C4" s="9"/>
      <c r="D4" s="9"/>
      <c r="E4" s="9"/>
      <c r="F4" s="1"/>
      <c r="G4" s="1"/>
      <c r="H4" s="1"/>
      <c r="I4" s="1"/>
    </row>
    <row r="5" spans="1:11" ht="14.25">
      <c r="A5" s="11"/>
      <c r="B5" s="11"/>
      <c r="C5" s="11"/>
      <c r="D5" s="11"/>
      <c r="E5" s="196" t="s">
        <v>138</v>
      </c>
      <c r="F5" s="196"/>
      <c r="G5" s="196"/>
      <c r="H5" s="17"/>
      <c r="I5" s="197" t="s">
        <v>139</v>
      </c>
      <c r="J5" s="197"/>
      <c r="K5" s="198" t="s">
        <v>140</v>
      </c>
    </row>
    <row r="6" spans="1:12" ht="15">
      <c r="A6" s="19" t="s">
        <v>6</v>
      </c>
      <c r="B6" s="19" t="s">
        <v>7</v>
      </c>
      <c r="C6" s="19"/>
      <c r="D6" s="22" t="s">
        <v>11</v>
      </c>
      <c r="E6" s="20" t="s">
        <v>8</v>
      </c>
      <c r="F6" s="22" t="s">
        <v>9</v>
      </c>
      <c r="G6" s="22" t="s">
        <v>10</v>
      </c>
      <c r="I6" s="199" t="s">
        <v>141</v>
      </c>
      <c r="J6" s="22" t="s">
        <v>142</v>
      </c>
      <c r="K6" s="22" t="s">
        <v>143</v>
      </c>
      <c r="L6" s="22" t="s">
        <v>144</v>
      </c>
    </row>
    <row r="7" spans="1:9" ht="12.75">
      <c r="A7" s="23"/>
      <c r="B7" s="23"/>
      <c r="C7" s="23"/>
      <c r="E7" s="23"/>
      <c r="I7" s="24" t="s">
        <v>145</v>
      </c>
    </row>
    <row r="9" spans="1:11" ht="14.25">
      <c r="A9" s="28">
        <v>90633</v>
      </c>
      <c r="B9" s="29" t="s">
        <v>14</v>
      </c>
      <c r="C9" s="30" t="s">
        <v>15</v>
      </c>
      <c r="D9" s="32" t="s">
        <v>16</v>
      </c>
      <c r="E9" s="69"/>
      <c r="F9" s="69">
        <f>+COSTS!U13</f>
        <v>0</v>
      </c>
      <c r="G9" s="68">
        <f aca="true" t="shared" si="0" ref="G9:G26">+E9+F9</f>
        <v>0</v>
      </c>
      <c r="I9" s="68">
        <f>-E9*0.02</f>
        <v>0</v>
      </c>
      <c r="J9" s="68">
        <f aca="true" t="shared" si="1" ref="J9:J26">+G9+I9</f>
        <v>0</v>
      </c>
      <c r="K9" s="200"/>
    </row>
    <row r="10" spans="1:12" ht="14.25">
      <c r="A10" s="33">
        <v>90648</v>
      </c>
      <c r="B10" s="17" t="s">
        <v>17</v>
      </c>
      <c r="C10" s="34" t="s">
        <v>18</v>
      </c>
      <c r="D10" s="5" t="s">
        <v>19</v>
      </c>
      <c r="E10" s="69"/>
      <c r="F10" s="69">
        <f>+COSTS!U14</f>
        <v>0</v>
      </c>
      <c r="G10" s="68">
        <f t="shared" si="0"/>
        <v>0</v>
      </c>
      <c r="I10" s="72">
        <f>SUM(-E10*0.01)+(-E10*0.02)</f>
        <v>0</v>
      </c>
      <c r="J10" s="68">
        <f t="shared" si="1"/>
        <v>0</v>
      </c>
      <c r="K10" s="25"/>
      <c r="L10" s="37"/>
    </row>
    <row r="11" spans="1:11" ht="14.25">
      <c r="A11" s="33">
        <v>90651</v>
      </c>
      <c r="B11" s="39" t="s">
        <v>82</v>
      </c>
      <c r="C11" s="40" t="s">
        <v>22</v>
      </c>
      <c r="D11" s="1" t="s">
        <v>16</v>
      </c>
      <c r="E11" s="69"/>
      <c r="F11" s="69">
        <f>+COSTS!U15</f>
        <v>0</v>
      </c>
      <c r="G11" s="68">
        <f t="shared" si="0"/>
        <v>0</v>
      </c>
      <c r="I11" s="72">
        <f aca="true" t="shared" si="2" ref="I11:I15">-E11*0.02</f>
        <v>0</v>
      </c>
      <c r="J11" s="68">
        <f t="shared" si="1"/>
        <v>0</v>
      </c>
      <c r="K11" s="200"/>
    </row>
    <row r="12" spans="1:12" ht="14.25" hidden="1">
      <c r="A12" s="33">
        <v>90669</v>
      </c>
      <c r="B12" s="41" t="s">
        <v>24</v>
      </c>
      <c r="C12" s="42" t="s">
        <v>25</v>
      </c>
      <c r="D12" s="1" t="s">
        <v>26</v>
      </c>
      <c r="E12" s="69"/>
      <c r="F12" s="69">
        <f>+COSTS!U16</f>
        <v>0</v>
      </c>
      <c r="G12" s="68">
        <f t="shared" si="0"/>
        <v>0</v>
      </c>
      <c r="I12" s="72">
        <f t="shared" si="2"/>
        <v>0</v>
      </c>
      <c r="J12" s="68">
        <f t="shared" si="1"/>
        <v>0</v>
      </c>
      <c r="K12" s="26"/>
      <c r="L12" s="37" t="s">
        <v>146</v>
      </c>
    </row>
    <row r="13" spans="1:11" ht="12.75">
      <c r="A13" s="33">
        <v>90670</v>
      </c>
      <c r="B13" s="37" t="s">
        <v>27</v>
      </c>
      <c r="C13" s="42" t="s">
        <v>28</v>
      </c>
      <c r="D13" s="136" t="s">
        <v>147</v>
      </c>
      <c r="E13" s="69"/>
      <c r="F13" s="69">
        <f>+COSTS!U17</f>
        <v>0</v>
      </c>
      <c r="G13" s="68">
        <f t="shared" si="0"/>
        <v>0</v>
      </c>
      <c r="I13" s="72">
        <f t="shared" si="2"/>
        <v>0</v>
      </c>
      <c r="J13" s="68">
        <f t="shared" si="1"/>
        <v>0</v>
      </c>
      <c r="K13" s="200"/>
    </row>
    <row r="14" spans="1:11" ht="14.25">
      <c r="A14" s="33">
        <v>90680</v>
      </c>
      <c r="B14" s="41" t="s">
        <v>29</v>
      </c>
      <c r="C14" s="44" t="s">
        <v>30</v>
      </c>
      <c r="D14" s="1" t="s">
        <v>16</v>
      </c>
      <c r="E14" s="69"/>
      <c r="F14" s="69">
        <f>+COSTS!U18</f>
        <v>0</v>
      </c>
      <c r="G14" s="68">
        <f t="shared" si="0"/>
        <v>0</v>
      </c>
      <c r="I14" s="72">
        <f t="shared" si="2"/>
        <v>0</v>
      </c>
      <c r="J14" s="68">
        <f t="shared" si="1"/>
        <v>0</v>
      </c>
      <c r="K14" s="200"/>
    </row>
    <row r="15" spans="1:11" ht="14.25">
      <c r="A15" s="33">
        <v>90696</v>
      </c>
      <c r="B15" s="41" t="s">
        <v>85</v>
      </c>
      <c r="C15" s="44"/>
      <c r="D15" s="1" t="s">
        <v>148</v>
      </c>
      <c r="E15" s="69"/>
      <c r="F15" s="69">
        <f>+COSTS!U19</f>
        <v>0</v>
      </c>
      <c r="G15" s="68">
        <f t="shared" si="0"/>
        <v>0</v>
      </c>
      <c r="I15" s="72">
        <f t="shared" si="2"/>
        <v>0</v>
      </c>
      <c r="J15" s="68">
        <f t="shared" si="1"/>
        <v>0</v>
      </c>
      <c r="K15" s="200"/>
    </row>
    <row r="16" spans="1:11" ht="14.25">
      <c r="A16" s="33">
        <v>90698</v>
      </c>
      <c r="B16" s="41" t="s">
        <v>33</v>
      </c>
      <c r="C16" s="44" t="s">
        <v>34</v>
      </c>
      <c r="D16" s="5" t="s">
        <v>19</v>
      </c>
      <c r="E16" s="69"/>
      <c r="F16" s="69">
        <f>+COSTS!U20</f>
        <v>0</v>
      </c>
      <c r="G16" s="68">
        <f t="shared" si="0"/>
        <v>0</v>
      </c>
      <c r="I16" s="72">
        <f aca="true" t="shared" si="3" ref="I16:I18">SUM(-E16*0.01)+(-E16*0.02)</f>
        <v>0</v>
      </c>
      <c r="J16" s="68">
        <f t="shared" si="1"/>
        <v>0</v>
      </c>
      <c r="K16" s="25"/>
    </row>
    <row r="17" spans="1:11" ht="14.25">
      <c r="A17" s="28">
        <v>90700</v>
      </c>
      <c r="B17" s="39" t="s">
        <v>35</v>
      </c>
      <c r="C17" s="40" t="s">
        <v>36</v>
      </c>
      <c r="D17" s="5" t="s">
        <v>19</v>
      </c>
      <c r="E17" s="69"/>
      <c r="F17" s="69">
        <f>+COSTS!U21</f>
        <v>0</v>
      </c>
      <c r="G17" s="68">
        <f t="shared" si="0"/>
        <v>0</v>
      </c>
      <c r="H17" s="26"/>
      <c r="I17" s="72">
        <f t="shared" si="3"/>
        <v>0</v>
      </c>
      <c r="J17" s="68">
        <f t="shared" si="1"/>
        <v>0</v>
      </c>
      <c r="K17" s="25"/>
    </row>
    <row r="18" spans="1:11" ht="14.25">
      <c r="A18" s="28">
        <v>90702</v>
      </c>
      <c r="B18" s="39" t="s">
        <v>37</v>
      </c>
      <c r="C18" s="40" t="s">
        <v>38</v>
      </c>
      <c r="D18" s="5" t="s">
        <v>19</v>
      </c>
      <c r="E18" s="69"/>
      <c r="F18" s="69">
        <f>+COSTS!U22</f>
        <v>0</v>
      </c>
      <c r="G18" s="68">
        <f t="shared" si="0"/>
        <v>0</v>
      </c>
      <c r="H18" s="26"/>
      <c r="I18" s="72">
        <f t="shared" si="3"/>
        <v>0</v>
      </c>
      <c r="J18" s="68">
        <f t="shared" si="1"/>
        <v>0</v>
      </c>
      <c r="K18" s="25"/>
    </row>
    <row r="19" spans="1:11" ht="14.25">
      <c r="A19" s="33">
        <v>90707</v>
      </c>
      <c r="B19" s="39" t="s">
        <v>39</v>
      </c>
      <c r="C19" s="47"/>
      <c r="D19" s="1" t="s">
        <v>16</v>
      </c>
      <c r="E19" s="69"/>
      <c r="F19" s="69">
        <f>+COSTS!U23</f>
        <v>0</v>
      </c>
      <c r="G19" s="68">
        <f t="shared" si="0"/>
        <v>0</v>
      </c>
      <c r="I19" s="72">
        <f>-E19*0.02</f>
        <v>0</v>
      </c>
      <c r="J19" s="68">
        <f t="shared" si="1"/>
        <v>0</v>
      </c>
      <c r="K19" s="200"/>
    </row>
    <row r="20" spans="1:12" ht="14.25">
      <c r="A20" s="33">
        <v>90713</v>
      </c>
      <c r="B20" s="17" t="s">
        <v>40</v>
      </c>
      <c r="C20" s="48"/>
      <c r="D20" s="5" t="s">
        <v>19</v>
      </c>
      <c r="E20" s="69"/>
      <c r="F20" s="69">
        <f>+COSTS!U24</f>
        <v>0</v>
      </c>
      <c r="G20" s="68">
        <f t="shared" si="0"/>
        <v>0</v>
      </c>
      <c r="I20" s="72">
        <f aca="true" t="shared" si="4" ref="I20:I21">SUM(-E20*0.01)+(-E20*0.02)</f>
        <v>0</v>
      </c>
      <c r="J20" s="68">
        <f t="shared" si="1"/>
        <v>0</v>
      </c>
      <c r="K20" s="25"/>
      <c r="L20" s="37"/>
    </row>
    <row r="21" spans="1:11" ht="14.25">
      <c r="A21" s="28">
        <v>90715</v>
      </c>
      <c r="B21" s="17" t="s">
        <v>41</v>
      </c>
      <c r="C21" s="34" t="s">
        <v>42</v>
      </c>
      <c r="D21" s="1" t="s">
        <v>19</v>
      </c>
      <c r="E21" s="69"/>
      <c r="F21" s="69">
        <f>+COSTS!U25</f>
        <v>0</v>
      </c>
      <c r="G21" s="68">
        <f t="shared" si="0"/>
        <v>0</v>
      </c>
      <c r="I21" s="72">
        <f t="shared" si="4"/>
        <v>0</v>
      </c>
      <c r="J21" s="68">
        <f t="shared" si="1"/>
        <v>0</v>
      </c>
      <c r="K21" s="25"/>
    </row>
    <row r="22" spans="1:11" ht="14.25">
      <c r="A22" s="33">
        <v>90716</v>
      </c>
      <c r="B22" s="17" t="s">
        <v>43</v>
      </c>
      <c r="C22" s="34" t="s">
        <v>44</v>
      </c>
      <c r="D22" s="1" t="s">
        <v>16</v>
      </c>
      <c r="E22" s="69"/>
      <c r="F22" s="69">
        <f>+COSTS!U26</f>
        <v>0</v>
      </c>
      <c r="G22" s="68">
        <f t="shared" si="0"/>
        <v>0</v>
      </c>
      <c r="I22" s="72">
        <f aca="true" t="shared" si="5" ref="I22:I24">-E22*0.02</f>
        <v>0</v>
      </c>
      <c r="J22" s="68">
        <f t="shared" si="1"/>
        <v>0</v>
      </c>
      <c r="K22" s="200"/>
    </row>
    <row r="23" spans="1:11" ht="14.25">
      <c r="A23" s="33">
        <v>90723</v>
      </c>
      <c r="B23" s="17" t="s">
        <v>88</v>
      </c>
      <c r="C23" s="34"/>
      <c r="D23" s="1" t="s">
        <v>148</v>
      </c>
      <c r="E23" s="69"/>
      <c r="F23" s="69">
        <f>+COSTS!U27</f>
        <v>0</v>
      </c>
      <c r="G23" s="68">
        <f t="shared" si="0"/>
        <v>0</v>
      </c>
      <c r="I23" s="72">
        <f t="shared" si="5"/>
        <v>0</v>
      </c>
      <c r="J23" s="68">
        <f t="shared" si="1"/>
        <v>0</v>
      </c>
      <c r="K23" s="200"/>
    </row>
    <row r="24" spans="1:12" ht="14.25">
      <c r="A24" s="33">
        <v>90732</v>
      </c>
      <c r="B24" s="17" t="s">
        <v>47</v>
      </c>
      <c r="C24" s="48" t="s">
        <v>48</v>
      </c>
      <c r="D24" s="1" t="s">
        <v>16</v>
      </c>
      <c r="E24" s="69"/>
      <c r="F24" s="69">
        <f>+COSTS!U28</f>
        <v>0</v>
      </c>
      <c r="G24" s="68">
        <f t="shared" si="0"/>
        <v>0</v>
      </c>
      <c r="I24" s="72">
        <f t="shared" si="5"/>
        <v>0</v>
      </c>
      <c r="J24" s="68">
        <f t="shared" si="1"/>
        <v>0</v>
      </c>
      <c r="K24" s="200"/>
      <c r="L24" s="37"/>
    </row>
    <row r="25" spans="1:11" ht="14.25">
      <c r="A25" s="33">
        <v>90734</v>
      </c>
      <c r="B25" s="41" t="s">
        <v>49</v>
      </c>
      <c r="C25" s="42" t="s">
        <v>50</v>
      </c>
      <c r="D25" s="5" t="s">
        <v>19</v>
      </c>
      <c r="E25" s="69"/>
      <c r="F25" s="69">
        <f>+COSTS!U29</f>
        <v>0</v>
      </c>
      <c r="G25" s="68">
        <f t="shared" si="0"/>
        <v>0</v>
      </c>
      <c r="I25" s="72">
        <f>SUM(-E25*0.01)+(-E25*0.02)</f>
        <v>0</v>
      </c>
      <c r="J25" s="68">
        <f t="shared" si="1"/>
        <v>0</v>
      </c>
      <c r="K25" s="25"/>
    </row>
    <row r="26" spans="1:11" ht="14.25">
      <c r="A26" s="28">
        <v>90744</v>
      </c>
      <c r="B26" s="29" t="s">
        <v>51</v>
      </c>
      <c r="C26" s="30" t="s">
        <v>52</v>
      </c>
      <c r="D26" s="1" t="s">
        <v>16</v>
      </c>
      <c r="E26" s="69"/>
      <c r="F26" s="69">
        <f>+COSTS!U30</f>
        <v>0</v>
      </c>
      <c r="G26" s="68">
        <f t="shared" si="0"/>
        <v>0</v>
      </c>
      <c r="I26" s="72">
        <f>-E26*0.02</f>
        <v>0</v>
      </c>
      <c r="J26" s="68">
        <f t="shared" si="1"/>
        <v>0</v>
      </c>
      <c r="K26" s="200"/>
    </row>
    <row r="27" spans="1:5" ht="12.75">
      <c r="A27" s="23"/>
      <c r="B27" s="23"/>
      <c r="C27" s="23"/>
      <c r="E27" s="49"/>
    </row>
    <row r="28" spans="1:10" ht="13.5">
      <c r="A28" s="28"/>
      <c r="B28" s="50" t="s">
        <v>54</v>
      </c>
      <c r="C28" s="50"/>
      <c r="D28" s="50"/>
      <c r="E28" s="51">
        <f>+SUM(E9:E26)</f>
        <v>0</v>
      </c>
      <c r="F28" s="51">
        <f>+SUM(F9:F26)</f>
        <v>0</v>
      </c>
      <c r="G28" s="51">
        <f>+SUM(G9:G26)</f>
        <v>0</v>
      </c>
      <c r="I28" s="51">
        <f>+SUM(I9:I26)</f>
        <v>0</v>
      </c>
      <c r="J28" s="51">
        <f>+SUM(J9:J26)</f>
        <v>0</v>
      </c>
    </row>
    <row r="29" ht="13.5">
      <c r="A29" t="s">
        <v>55</v>
      </c>
    </row>
  </sheetData>
  <sheetProtection selectLockedCells="1" selectUnlockedCells="1"/>
  <mergeCells count="2">
    <mergeCell ref="E5:G5"/>
    <mergeCell ref="I5:J5"/>
  </mergeCells>
  <printOptions gridLines="1"/>
  <pageMargins left="0" right="0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</dc:creator>
  <cp:keywords/>
  <dc:description/>
  <cp:lastModifiedBy>S. Yeater</cp:lastModifiedBy>
  <cp:lastPrinted>2015-06-29T14:13:48Z</cp:lastPrinted>
  <dcterms:created xsi:type="dcterms:W3CDTF">2007-07-03T16:57:10Z</dcterms:created>
  <dcterms:modified xsi:type="dcterms:W3CDTF">2015-09-01T19:24:41Z</dcterms:modified>
  <cp:category/>
  <cp:version/>
  <cp:contentType/>
  <cp:contentStatus/>
</cp:coreProperties>
</file>