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STER" sheetId="1" r:id="rId1"/>
    <sheet name="Data" sheetId="2" r:id="rId2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<sst xmlns="http://schemas.openxmlformats.org/spreadsheetml/2006/main" count="169" uniqueCount="133">
  <si>
    <t>Immunization Cost Comparison Calculator v1.5 (Dec 2019)</t>
  </si>
  <si>
    <t>Instructions at: https://chipsblog.pcc.com/estimating-the-cost-of-your-vaccine-business</t>
  </si>
  <si>
    <t>Estimated Costs</t>
  </si>
  <si>
    <t>Payor</t>
  </si>
  <si>
    <t>INSCO HERE</t>
  </si>
  <si>
    <t>Admins</t>
  </si>
  <si>
    <t xml:space="preserve">
Estimated
Cost</t>
  </si>
  <si>
    <t>Actual
Payments</t>
  </si>
  <si>
    <t>← The Bottom Line!</t>
  </si>
  <si>
    <t>Costs</t>
  </si>
  <si>
    <t>Payments</t>
  </si>
  <si>
    <t>Results</t>
  </si>
  <si>
    <t>Estimated
Markup
Requirement</t>
  </si>
  <si>
    <t>CPT</t>
  </si>
  <si>
    <t>Name</t>
  </si>
  <si>
    <t>Vaccine</t>
  </si>
  <si>
    <t>90461
Usage</t>
  </si>
  <si>
    <t>Units</t>
  </si>
  <si>
    <t>Per-Unit
Invoice</t>
  </si>
  <si>
    <t>Estimated
Per-Unit
Product
Costs</t>
  </si>
  <si>
    <t>Estimated
Per-Unit
Admin
Costs</t>
  </si>
  <si>
    <t>Total
Per-Unit
Vaccine
Costs</t>
  </si>
  <si>
    <t>Actual
Per-Unit
Vaccine
Payments</t>
  </si>
  <si>
    <t>Actual
Per-Unit
Admin
Payments</t>
  </si>
  <si>
    <t>Total
Per-Unit
Vaccine
Payments</t>
  </si>
  <si>
    <t>Total
Per-Unit
Difference</t>
  </si>
  <si>
    <t>TOTAL
DIFFERENCE</t>
  </si>
  <si>
    <t>Daptacel</t>
  </si>
  <si>
    <t>DtaP</t>
  </si>
  <si>
    <t>Infanrix</t>
  </si>
  <si>
    <t>90698</t>
  </si>
  <si>
    <t>Pentacel</t>
  </si>
  <si>
    <t>DTaP-Hib-IPV</t>
  </si>
  <si>
    <t>90696</t>
  </si>
  <si>
    <t>Kinrix</t>
  </si>
  <si>
    <t>DtaP-IPV</t>
  </si>
  <si>
    <t>Quadracel</t>
  </si>
  <si>
    <t>90713</t>
  </si>
  <si>
    <t>IPOL</t>
  </si>
  <si>
    <t>E-IPV</t>
  </si>
  <si>
    <t>90632</t>
  </si>
  <si>
    <t>HAVRIX-ADULT</t>
  </si>
  <si>
    <t>Hep A Adult</t>
  </si>
  <si>
    <t>VAQTA-ADULT</t>
  </si>
  <si>
    <t>90633</t>
  </si>
  <si>
    <t>HAVRIX-PEDS</t>
  </si>
  <si>
    <t>Hep A Pediatric</t>
  </si>
  <si>
    <t>VAQTA-PEDS</t>
  </si>
  <si>
    <t>90636</t>
  </si>
  <si>
    <t>Twinrix</t>
  </si>
  <si>
    <t>Hep A-Hep B Adult</t>
  </si>
  <si>
    <t>90743</t>
  </si>
  <si>
    <t>ENGERIX-B-ADULT</t>
  </si>
  <si>
    <t>Hep B Adult</t>
  </si>
  <si>
    <t>90739</t>
  </si>
  <si>
    <t>HEPLISAV-B</t>
  </si>
  <si>
    <t>90744</t>
  </si>
  <si>
    <t>ENGERIX B-PEDS</t>
  </si>
  <si>
    <t>Hep B Pediatric</t>
  </si>
  <si>
    <t>RECOMBIVAX-PEDS</t>
  </si>
  <si>
    <t>90648</t>
  </si>
  <si>
    <t>ActHIB</t>
  </si>
  <si>
    <t>Hib</t>
  </si>
  <si>
    <t>Hiberix</t>
  </si>
  <si>
    <t>90647</t>
  </si>
  <si>
    <t>PedvaxHIB</t>
  </si>
  <si>
    <t>90651</t>
  </si>
  <si>
    <t>Gardasil9</t>
  </si>
  <si>
    <t>HPV</t>
  </si>
  <si>
    <t>90686</t>
  </si>
  <si>
    <t>Fluzone</t>
  </si>
  <si>
    <t>Influenza  6 months and older PF</t>
  </si>
  <si>
    <t>Afluria Quadrivalent (3y+)</t>
  </si>
  <si>
    <t>Influenza (Age 36 months and older)</t>
  </si>
  <si>
    <t>Afluria Quadrivalent (3y+) PF</t>
  </si>
  <si>
    <t>Flucelvax Quadrivalent</t>
  </si>
  <si>
    <t>Influenza (Age 4 years and older)</t>
  </si>
  <si>
    <t>Influenza (Age 4 years and older) PF</t>
  </si>
  <si>
    <t>Afluria Quadrivalent (6-35)</t>
  </si>
  <si>
    <t>Influenza (Age 6 -35 months)</t>
  </si>
  <si>
    <t>Afluria Quadrivalent (6-35) PF</t>
  </si>
  <si>
    <t>Influenza (Age 6 months and older)</t>
  </si>
  <si>
    <t>Fluarix Quadrivalent</t>
  </si>
  <si>
    <t>FluLaval Quadrivalent</t>
  </si>
  <si>
    <t>Influenza (Age 6 months and older) PF</t>
  </si>
  <si>
    <t>90688</t>
  </si>
  <si>
    <t>Influenza 3 years and older</t>
  </si>
  <si>
    <t>90687</t>
  </si>
  <si>
    <t>Influenza 6 through 35 months</t>
  </si>
  <si>
    <t>90685</t>
  </si>
  <si>
    <t>Influenza 6 through 35 months PF</t>
  </si>
  <si>
    <t>90620</t>
  </si>
  <si>
    <t>Bexsero</t>
  </si>
  <si>
    <t>Men B</t>
  </si>
  <si>
    <t>90621</t>
  </si>
  <si>
    <t>Trumenba</t>
  </si>
  <si>
    <t>Menactra</t>
  </si>
  <si>
    <t>Men Conjugate</t>
  </si>
  <si>
    <t>Menveo</t>
  </si>
  <si>
    <t>90707</t>
  </si>
  <si>
    <t>M-M-R II</t>
  </si>
  <si>
    <t>MMR</t>
  </si>
  <si>
    <t>90710</t>
  </si>
  <si>
    <t>ProQuad</t>
  </si>
  <si>
    <t>MMR/Varicella</t>
  </si>
  <si>
    <t>90670</t>
  </si>
  <si>
    <t>Prevnar 13 TM</t>
  </si>
  <si>
    <t>Pneumococcal 13</t>
  </si>
  <si>
    <t>90732</t>
  </si>
  <si>
    <t>Pneumovax23</t>
  </si>
  <si>
    <t>Pneumococcal 23</t>
  </si>
  <si>
    <t>90681</t>
  </si>
  <si>
    <t>Rotarix</t>
  </si>
  <si>
    <t>Rotavirus</t>
  </si>
  <si>
    <t>90680</t>
  </si>
  <si>
    <t>RotaTeq</t>
  </si>
  <si>
    <t>Rotavirus Pentavalent</t>
  </si>
  <si>
    <t>90715</t>
  </si>
  <si>
    <t>Adacel</t>
  </si>
  <si>
    <t>Tdap</t>
  </si>
  <si>
    <t>Boostrix</t>
  </si>
  <si>
    <t>90718</t>
  </si>
  <si>
    <t>TDVAX</t>
  </si>
  <si>
    <t>Tetanus and Diphtheria Toxoids</t>
  </si>
  <si>
    <t>Tenivac</t>
  </si>
  <si>
    <t>90716</t>
  </si>
  <si>
    <t>Varivax</t>
  </si>
  <si>
    <t>Varicella</t>
  </si>
  <si>
    <t>90750</t>
  </si>
  <si>
    <t>Shingrix</t>
  </si>
  <si>
    <t>Zoster</t>
  </si>
  <si>
    <t>Insert Your Own</t>
  </si>
  <si>
    <t>Actual
Per-Unit
Payments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</si>
</sst>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0.00%"/>
    <numFmt numFmtId="167" formatCode="0%"/>
    <numFmt numFmtId="168" formatCode="@"/>
    <numFmt numFmtId="169" formatCode="General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2" fillId="4" borderId="0" applyBorder="0" applyProtection="0">
      <alignment/>
    </xf>
    <xf numFmtId="164" fontId="2" fillId="0" borderId="0" applyBorder="0" applyProtection="0">
      <alignment/>
    </xf>
    <xf numFmtId="164" fontId="3" fillId="5" borderId="0" applyBorder="0" applyProtection="0">
      <alignment/>
    </xf>
    <xf numFmtId="164" fontId="4" fillId="6" borderId="0" applyBorder="0" applyProtection="0">
      <alignment/>
    </xf>
    <xf numFmtId="164" fontId="5" fillId="0" borderId="0" applyBorder="0" applyProtection="0">
      <alignment/>
    </xf>
    <xf numFmtId="164" fontId="6" fillId="7" borderId="0" applyBorder="0" applyProtection="0">
      <alignment/>
    </xf>
    <xf numFmtId="164" fontId="7" fillId="0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10" fillId="8" borderId="0" applyBorder="0" applyProtection="0">
      <alignment/>
    </xf>
    <xf numFmtId="164" fontId="11" fillId="8" borderId="1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3" fillId="0" borderId="0" applyBorder="0" applyProtection="0">
      <alignment/>
    </xf>
  </cellStyleXfs>
  <cellXfs count="3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Alignment="1">
      <alignment/>
    </xf>
    <xf numFmtId="164" fontId="12" fillId="9" borderId="0" xfId="0" applyFont="1" applyFill="1" applyAlignment="1">
      <alignment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right" wrapText="1"/>
    </xf>
    <xf numFmtId="165" fontId="0" fillId="9" borderId="0" xfId="0" applyNumberFormat="1" applyFill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4" fontId="12" fillId="10" borderId="0" xfId="0" applyFont="1" applyFill="1" applyAlignment="1">
      <alignment horizontal="center" vertical="center"/>
    </xf>
    <xf numFmtId="164" fontId="12" fillId="0" borderId="0" xfId="0" applyFont="1" applyAlignment="1">
      <alignment horizontal="right" wrapText="1" readingOrder="1"/>
    </xf>
    <xf numFmtId="167" fontId="14" fillId="9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/>
    </xf>
    <xf numFmtId="164" fontId="12" fillId="11" borderId="0" xfId="0" applyFont="1" applyFill="1" applyAlignment="1">
      <alignment horizontal="right" wrapText="1"/>
    </xf>
    <xf numFmtId="164" fontId="12" fillId="0" borderId="0" xfId="0" applyFont="1" applyFill="1" applyAlignment="1">
      <alignment horizontal="right" wrapText="1"/>
    </xf>
    <xf numFmtId="164" fontId="12" fillId="0" borderId="0" xfId="0" applyFont="1" applyAlignment="1">
      <alignment/>
    </xf>
    <xf numFmtId="168" fontId="0" fillId="0" borderId="0" xfId="0" applyNumberForma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9" borderId="0" xfId="0" applyFill="1" applyAlignment="1">
      <alignment horizontal="right"/>
    </xf>
    <xf numFmtId="165" fontId="0" fillId="11" borderId="0" xfId="0" applyNumberFormat="1" applyFill="1" applyAlignment="1">
      <alignment/>
    </xf>
    <xf numFmtId="165" fontId="0" fillId="11" borderId="0" xfId="0" applyNumberFormat="1" applyFill="1" applyAlignment="1">
      <alignment horizontal="right"/>
    </xf>
    <xf numFmtId="165" fontId="0" fillId="9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164" fontId="0" fillId="0" borderId="0" xfId="0" applyFont="1" applyAlignment="1" applyProtection="1">
      <alignment shrinkToFit="1" readingOrder="1"/>
      <protection/>
    </xf>
    <xf numFmtId="168" fontId="0" fillId="0" borderId="0" xfId="0" applyNumberFormat="1" applyFont="1" applyAlignment="1" applyProtection="1">
      <alignment/>
      <protection/>
    </xf>
    <xf numFmtId="164" fontId="0" fillId="9" borderId="0" xfId="0" applyFill="1" applyAlignment="1">
      <alignment/>
    </xf>
    <xf numFmtId="168" fontId="0" fillId="0" borderId="0" xfId="0" applyNumberFormat="1" applyAlignment="1">
      <alignment/>
    </xf>
    <xf numFmtId="168" fontId="12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7D1D5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hipsblog.pcc.com/estimating-the-cost-of-your-vaccine-busines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tabSelected="1" zoomScale="110" zoomScaleNormal="110" workbookViewId="0" topLeftCell="A1">
      <selection activeCell="A1" sqref="A1"/>
    </sheetView>
  </sheetViews>
  <sheetFormatPr defaultColWidth="10.28125" defaultRowHeight="12.75"/>
  <cols>
    <col min="1" max="1" width="22.140625" style="0" customWidth="1"/>
    <col min="2" max="2" width="21.421875" style="0" customWidth="1"/>
    <col min="3" max="3" width="14.8515625" style="0" customWidth="1"/>
    <col min="4" max="4" width="7.140625" style="0" customWidth="1"/>
    <col min="5" max="5" width="7.00390625" style="0" customWidth="1"/>
    <col min="6" max="6" width="13.00390625" style="0" customWidth="1"/>
    <col min="7" max="7" width="12.7109375" style="0" customWidth="1"/>
    <col min="8" max="9" width="10.57421875" style="0" customWidth="1"/>
    <col min="10" max="10" width="2.7109375" style="0" customWidth="1"/>
    <col min="11" max="12" width="11.140625" style="0" customWidth="1"/>
    <col min="13" max="13" width="10.57421875" style="0" customWidth="1"/>
    <col min="14" max="14" width="2.140625" style="1" customWidth="1"/>
    <col min="15" max="15" width="10.7109375" style="0" customWidth="1"/>
    <col min="16" max="16" width="14.421875" style="0" customWidth="1"/>
    <col min="17" max="16384" width="11.00390625" style="0" customWidth="1"/>
  </cols>
  <sheetData>
    <row r="1" spans="1:65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2.7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2.75">
      <c r="A4" s="2" t="s">
        <v>3</v>
      </c>
      <c r="B4" s="5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34.5">
      <c r="A5" s="6" t="s">
        <v>5</v>
      </c>
      <c r="B5" s="7" t="s">
        <v>6</v>
      </c>
      <c r="C5" s="7" t="s">
        <v>7</v>
      </c>
      <c r="E5" s="2"/>
      <c r="F5" s="2"/>
      <c r="G5" s="2"/>
      <c r="H5" s="2"/>
      <c r="I5" s="2"/>
      <c r="J5" s="2"/>
      <c r="K5" s="2"/>
      <c r="L5" s="2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" ht="12.75">
      <c r="A6">
        <v>90460</v>
      </c>
      <c r="B6" s="8">
        <v>2</v>
      </c>
      <c r="C6" s="8">
        <v>1</v>
      </c>
      <c r="F6" s="9"/>
    </row>
    <row r="7" spans="1:6" ht="12.75">
      <c r="A7">
        <v>90461</v>
      </c>
      <c r="B7" s="10"/>
      <c r="C7" s="8">
        <v>2</v>
      </c>
      <c r="F7" s="9"/>
    </row>
    <row r="8" spans="1:3" ht="12.75">
      <c r="A8">
        <v>90471</v>
      </c>
      <c r="B8" s="10"/>
      <c r="C8" s="8">
        <v>0</v>
      </c>
    </row>
    <row r="9" spans="1:3" ht="12.75">
      <c r="A9">
        <v>90472</v>
      </c>
      <c r="B9" s="10"/>
      <c r="C9" s="8">
        <v>0</v>
      </c>
    </row>
    <row r="10" spans="1:17" ht="12.75">
      <c r="A10">
        <v>90473</v>
      </c>
      <c r="B10" s="10"/>
      <c r="C10" s="8">
        <v>0</v>
      </c>
      <c r="P10" s="11">
        <f>SUM(P15:P71)</f>
        <v>0</v>
      </c>
      <c r="Q10" t="s">
        <v>8</v>
      </c>
    </row>
    <row r="11" spans="1:3" ht="12.75">
      <c r="A11">
        <v>90474</v>
      </c>
      <c r="B11" s="10"/>
      <c r="C11" s="8">
        <v>0</v>
      </c>
    </row>
    <row r="12" spans="5:16" ht="12.75">
      <c r="E12" s="12" t="s">
        <v>9</v>
      </c>
      <c r="F12" s="12"/>
      <c r="G12" s="12"/>
      <c r="H12" s="12"/>
      <c r="I12" s="12"/>
      <c r="K12" s="12" t="s">
        <v>10</v>
      </c>
      <c r="L12" s="12"/>
      <c r="M12" s="12"/>
      <c r="O12" s="12" t="s">
        <v>11</v>
      </c>
      <c r="P12" s="12"/>
    </row>
    <row r="13" spans="6:16" ht="36">
      <c r="F13" s="13" t="s">
        <v>12</v>
      </c>
      <c r="G13" s="14">
        <v>1.25</v>
      </c>
      <c r="J13" s="1"/>
      <c r="M13" s="15"/>
      <c r="N13" s="15"/>
      <c r="O13" s="15"/>
      <c r="P13" s="15"/>
    </row>
    <row r="14" spans="1:66" ht="47.25">
      <c r="A14" s="2" t="s">
        <v>13</v>
      </c>
      <c r="B14" s="2" t="s">
        <v>14</v>
      </c>
      <c r="C14" s="2" t="s">
        <v>15</v>
      </c>
      <c r="D14" s="7" t="s">
        <v>16</v>
      </c>
      <c r="E14" s="7" t="s">
        <v>17</v>
      </c>
      <c r="F14" s="7" t="s">
        <v>18</v>
      </c>
      <c r="G14" s="16" t="s">
        <v>19</v>
      </c>
      <c r="H14" s="16" t="s">
        <v>20</v>
      </c>
      <c r="I14" s="16" t="s">
        <v>21</v>
      </c>
      <c r="J14" s="7"/>
      <c r="K14" s="7" t="s">
        <v>22</v>
      </c>
      <c r="L14" s="7" t="s">
        <v>23</v>
      </c>
      <c r="M14" s="16" t="s">
        <v>24</v>
      </c>
      <c r="N14" s="17"/>
      <c r="O14" s="16" t="s">
        <v>25</v>
      </c>
      <c r="P14" s="16" t="s">
        <v>26</v>
      </c>
      <c r="Q14" s="7"/>
      <c r="R14" s="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16" ht="12.75">
      <c r="A15" s="19">
        <v>90700</v>
      </c>
      <c r="B15" s="20" t="s">
        <v>27</v>
      </c>
      <c r="C15" s="20" t="s">
        <v>28</v>
      </c>
      <c r="D15" s="21">
        <v>2</v>
      </c>
      <c r="E15" s="22">
        <f>_xlfn.IFNA(VLOOKUP(A15,Data!A$2:C$114,2,0),"")</f>
        <v>0</v>
      </c>
      <c r="F15" s="8">
        <v>63</v>
      </c>
      <c r="G15" s="23">
        <f aca="true" t="shared" si="0" ref="G15:G71">IF(F15="","",G$13*F15)</f>
        <v>78.75</v>
      </c>
      <c r="H15" s="24">
        <f aca="true" t="shared" si="1" ref="H15:H71">IF(B$6="",0,B$6)</f>
        <v>2</v>
      </c>
      <c r="I15" s="24">
        <f aca="true" t="shared" si="2" ref="I15:I71">IF(F15="","",G15+H15)</f>
        <v>80.75</v>
      </c>
      <c r="J15" s="10"/>
      <c r="K15" s="25">
        <f>_xlfn.IFNA(VLOOKUP(A15,Data!A$2:C$114,3,0),"")</f>
        <v>0</v>
      </c>
      <c r="L15" s="8">
        <f aca="true" t="shared" si="3" ref="L15:L71">IF(K15="","",C$6+(D15*C$7))</f>
        <v>0</v>
      </c>
      <c r="M15" s="23">
        <f aca="true" t="shared" si="4" ref="M15:M71">IF(K15="","",K15+L15)</f>
        <v>0</v>
      </c>
      <c r="N15" s="26"/>
      <c r="O15" s="23">
        <f aca="true" t="shared" si="5" ref="O15:O71">IF(K15="","",M15-I15)</f>
        <v>0</v>
      </c>
      <c r="P15" s="23">
        <f aca="true" t="shared" si="6" ref="P15:P71">IF(K15="","",O15*E15)</f>
        <v>0</v>
      </c>
    </row>
    <row r="16" spans="1:16" ht="12.75">
      <c r="A16" s="19">
        <v>90700</v>
      </c>
      <c r="B16" s="20" t="s">
        <v>29</v>
      </c>
      <c r="C16" s="20" t="s">
        <v>28</v>
      </c>
      <c r="D16" s="20">
        <v>2</v>
      </c>
      <c r="E16" s="22">
        <f>_xlfn.IFNA(VLOOKUP(A16,Data!A$2:C$114,2,0),"")</f>
        <v>0</v>
      </c>
      <c r="F16" s="8">
        <v>5</v>
      </c>
      <c r="G16" s="23">
        <f t="shared" si="0"/>
        <v>6.25</v>
      </c>
      <c r="H16" s="24">
        <f t="shared" si="1"/>
        <v>2</v>
      </c>
      <c r="I16" s="24">
        <f t="shared" si="2"/>
        <v>8.25</v>
      </c>
      <c r="J16" s="10"/>
      <c r="K16" s="25">
        <f>_xlfn.IFNA(VLOOKUP(A16,Data!A$2:C$114,3,0),"")</f>
        <v>0</v>
      </c>
      <c r="L16" s="8">
        <f t="shared" si="3"/>
        <v>0</v>
      </c>
      <c r="M16" s="23">
        <f t="shared" si="4"/>
        <v>0</v>
      </c>
      <c r="N16" s="26"/>
      <c r="O16" s="23">
        <f t="shared" si="5"/>
        <v>0</v>
      </c>
      <c r="P16" s="23">
        <f t="shared" si="6"/>
        <v>0</v>
      </c>
    </row>
    <row r="17" spans="1:16" ht="12.75">
      <c r="A17" s="19" t="s">
        <v>30</v>
      </c>
      <c r="B17" s="20" t="s">
        <v>31</v>
      </c>
      <c r="C17" s="20" t="s">
        <v>32</v>
      </c>
      <c r="D17" s="20">
        <v>4</v>
      </c>
      <c r="E17" s="22">
        <f>_xlfn.IFNA(VLOOKUP(A17,Data!A$2:C$114,2,0),"")</f>
        <v>0</v>
      </c>
      <c r="F17" s="8"/>
      <c r="G17" s="23">
        <f t="shared" si="0"/>
        <v>0</v>
      </c>
      <c r="H17" s="24">
        <f t="shared" si="1"/>
        <v>2</v>
      </c>
      <c r="I17" s="24">
        <f t="shared" si="2"/>
        <v>0</v>
      </c>
      <c r="J17" s="10"/>
      <c r="K17" s="25">
        <f>_xlfn.IFNA(VLOOKUP(A17,Data!A$2:C$114,3,0),"")</f>
        <v>0</v>
      </c>
      <c r="L17" s="8">
        <f t="shared" si="3"/>
        <v>0</v>
      </c>
      <c r="M17" s="23">
        <f t="shared" si="4"/>
        <v>0</v>
      </c>
      <c r="N17" s="26"/>
      <c r="O17" s="23">
        <f t="shared" si="5"/>
        <v>0</v>
      </c>
      <c r="P17" s="23">
        <f t="shared" si="6"/>
        <v>0</v>
      </c>
    </row>
    <row r="18" spans="1:16" ht="12.75">
      <c r="A18" s="19" t="s">
        <v>33</v>
      </c>
      <c r="B18" s="20" t="s">
        <v>34</v>
      </c>
      <c r="C18" s="20" t="s">
        <v>35</v>
      </c>
      <c r="D18" s="20">
        <v>3</v>
      </c>
      <c r="E18" s="22">
        <f>_xlfn.IFNA(VLOOKUP(A18,Data!A$2:C$114,2,0),"")</f>
        <v>0</v>
      </c>
      <c r="F18" s="8"/>
      <c r="G18" s="23">
        <f t="shared" si="0"/>
        <v>0</v>
      </c>
      <c r="H18" s="24">
        <f t="shared" si="1"/>
        <v>2</v>
      </c>
      <c r="I18" s="24">
        <f t="shared" si="2"/>
        <v>0</v>
      </c>
      <c r="J18" s="10"/>
      <c r="K18" s="25">
        <f>_xlfn.IFNA(VLOOKUP(A18,Data!A$2:C$114,3,0),"")</f>
        <v>0</v>
      </c>
      <c r="L18" s="8">
        <f t="shared" si="3"/>
        <v>0</v>
      </c>
      <c r="M18" s="23">
        <f t="shared" si="4"/>
        <v>0</v>
      </c>
      <c r="N18" s="26"/>
      <c r="O18" s="23">
        <f t="shared" si="5"/>
        <v>0</v>
      </c>
      <c r="P18" s="23">
        <f t="shared" si="6"/>
        <v>0</v>
      </c>
    </row>
    <row r="19" spans="1:16" ht="12.75">
      <c r="A19" s="19" t="s">
        <v>33</v>
      </c>
      <c r="B19" s="20" t="s">
        <v>36</v>
      </c>
      <c r="C19" s="20" t="s">
        <v>35</v>
      </c>
      <c r="D19" s="20">
        <v>3</v>
      </c>
      <c r="E19" s="22">
        <f>_xlfn.IFNA(VLOOKUP(A19,Data!A$2:C$114,2,0),"")</f>
        <v>0</v>
      </c>
      <c r="F19" s="8"/>
      <c r="G19" s="23">
        <f t="shared" si="0"/>
        <v>0</v>
      </c>
      <c r="H19" s="24">
        <f t="shared" si="1"/>
        <v>2</v>
      </c>
      <c r="I19" s="24">
        <f t="shared" si="2"/>
        <v>0</v>
      </c>
      <c r="J19" s="10"/>
      <c r="K19" s="25">
        <f>_xlfn.IFNA(VLOOKUP(A19,Data!A$2:C$114,3,0),"")</f>
        <v>0</v>
      </c>
      <c r="L19" s="8">
        <f t="shared" si="3"/>
        <v>0</v>
      </c>
      <c r="M19" s="23">
        <f t="shared" si="4"/>
        <v>0</v>
      </c>
      <c r="N19" s="26"/>
      <c r="O19" s="23">
        <f t="shared" si="5"/>
        <v>0</v>
      </c>
      <c r="P19" s="23">
        <f t="shared" si="6"/>
        <v>0</v>
      </c>
    </row>
    <row r="20" spans="1:16" ht="12.75">
      <c r="A20" s="19" t="s">
        <v>37</v>
      </c>
      <c r="B20" s="20" t="s">
        <v>38</v>
      </c>
      <c r="C20" s="20" t="s">
        <v>39</v>
      </c>
      <c r="D20" s="20">
        <v>0</v>
      </c>
      <c r="E20" s="22">
        <f>_xlfn.IFNA(VLOOKUP(A20,Data!A$2:C$114,2,0),"")</f>
        <v>0</v>
      </c>
      <c r="F20" s="8"/>
      <c r="G20" s="23">
        <f t="shared" si="0"/>
        <v>0</v>
      </c>
      <c r="H20" s="24">
        <f t="shared" si="1"/>
        <v>2</v>
      </c>
      <c r="I20" s="24">
        <f t="shared" si="2"/>
        <v>0</v>
      </c>
      <c r="J20" s="10"/>
      <c r="K20" s="25">
        <f>_xlfn.IFNA(VLOOKUP(A20,Data!A$2:C$114,3,0),"")</f>
        <v>0</v>
      </c>
      <c r="L20" s="8">
        <f t="shared" si="3"/>
        <v>0</v>
      </c>
      <c r="M20" s="23">
        <f t="shared" si="4"/>
        <v>0</v>
      </c>
      <c r="N20" s="26"/>
      <c r="O20" s="23">
        <f t="shared" si="5"/>
        <v>0</v>
      </c>
      <c r="P20" s="23">
        <f t="shared" si="6"/>
        <v>0</v>
      </c>
    </row>
    <row r="21" spans="1:16" ht="12.75">
      <c r="A21" s="19" t="s">
        <v>40</v>
      </c>
      <c r="B21" s="20" t="s">
        <v>41</v>
      </c>
      <c r="C21" s="20" t="s">
        <v>42</v>
      </c>
      <c r="D21" s="20">
        <v>0</v>
      </c>
      <c r="E21" s="22">
        <f>_xlfn.IFNA(VLOOKUP(A21,Data!A$2:C$114,2,0),"")</f>
        <v>0</v>
      </c>
      <c r="F21" s="8"/>
      <c r="G21" s="23">
        <f t="shared" si="0"/>
        <v>0</v>
      </c>
      <c r="H21" s="24">
        <f t="shared" si="1"/>
        <v>2</v>
      </c>
      <c r="I21" s="24">
        <f t="shared" si="2"/>
        <v>0</v>
      </c>
      <c r="J21" s="10"/>
      <c r="K21" s="25">
        <f>_xlfn.IFNA(VLOOKUP(A21,Data!A$2:C$114,3,0),"")</f>
        <v>0</v>
      </c>
      <c r="L21" s="8">
        <f t="shared" si="3"/>
        <v>0</v>
      </c>
      <c r="M21" s="23">
        <f t="shared" si="4"/>
        <v>0</v>
      </c>
      <c r="N21" s="26"/>
      <c r="O21" s="23">
        <f t="shared" si="5"/>
        <v>0</v>
      </c>
      <c r="P21" s="23">
        <f t="shared" si="6"/>
        <v>0</v>
      </c>
    </row>
    <row r="22" spans="1:16" ht="12.75">
      <c r="A22" s="19" t="s">
        <v>40</v>
      </c>
      <c r="B22" s="20" t="s">
        <v>43</v>
      </c>
      <c r="C22" s="20" t="s">
        <v>42</v>
      </c>
      <c r="D22" s="20">
        <v>0</v>
      </c>
      <c r="E22" s="22">
        <f>_xlfn.IFNA(VLOOKUP(A22,Data!A$2:C$114,2,0),"")</f>
        <v>0</v>
      </c>
      <c r="F22" s="8"/>
      <c r="G22" s="23">
        <f t="shared" si="0"/>
        <v>0</v>
      </c>
      <c r="H22" s="24">
        <f t="shared" si="1"/>
        <v>2</v>
      </c>
      <c r="I22" s="24">
        <f t="shared" si="2"/>
        <v>0</v>
      </c>
      <c r="J22" s="10"/>
      <c r="K22" s="25">
        <f>_xlfn.IFNA(VLOOKUP(A22,Data!A$2:C$114,3,0),"")</f>
        <v>0</v>
      </c>
      <c r="L22" s="8">
        <f t="shared" si="3"/>
        <v>0</v>
      </c>
      <c r="M22" s="23">
        <f t="shared" si="4"/>
        <v>0</v>
      </c>
      <c r="N22" s="26"/>
      <c r="O22" s="23">
        <f t="shared" si="5"/>
        <v>0</v>
      </c>
      <c r="P22" s="23">
        <f t="shared" si="6"/>
        <v>0</v>
      </c>
    </row>
    <row r="23" spans="1:16" ht="12.75">
      <c r="A23" s="19" t="s">
        <v>44</v>
      </c>
      <c r="B23" s="20" t="s">
        <v>45</v>
      </c>
      <c r="C23" s="20" t="s">
        <v>46</v>
      </c>
      <c r="D23" s="20">
        <v>0</v>
      </c>
      <c r="E23" s="22">
        <f>_xlfn.IFNA(VLOOKUP(A23,Data!A$2:C$114,2,0),"")</f>
        <v>0</v>
      </c>
      <c r="F23" s="8"/>
      <c r="G23" s="23">
        <f t="shared" si="0"/>
        <v>0</v>
      </c>
      <c r="H23" s="24">
        <f t="shared" si="1"/>
        <v>2</v>
      </c>
      <c r="I23" s="24">
        <f t="shared" si="2"/>
        <v>0</v>
      </c>
      <c r="J23" s="10"/>
      <c r="K23" s="25">
        <f>_xlfn.IFNA(VLOOKUP(A23,Data!A$2:C$114,3,0),"")</f>
        <v>0</v>
      </c>
      <c r="L23" s="8">
        <f t="shared" si="3"/>
        <v>0</v>
      </c>
      <c r="M23" s="23">
        <f t="shared" si="4"/>
        <v>0</v>
      </c>
      <c r="N23" s="26"/>
      <c r="O23" s="23">
        <f t="shared" si="5"/>
        <v>0</v>
      </c>
      <c r="P23" s="23">
        <f t="shared" si="6"/>
        <v>0</v>
      </c>
    </row>
    <row r="24" spans="1:16" ht="12.75">
      <c r="A24" s="19" t="s">
        <v>44</v>
      </c>
      <c r="B24" s="20" t="s">
        <v>47</v>
      </c>
      <c r="C24" s="20" t="s">
        <v>46</v>
      </c>
      <c r="D24" s="20">
        <v>0</v>
      </c>
      <c r="E24" s="22">
        <f>_xlfn.IFNA(VLOOKUP(A24,Data!A$2:C$114,2,0),"")</f>
        <v>0</v>
      </c>
      <c r="F24" s="8"/>
      <c r="G24" s="23">
        <f t="shared" si="0"/>
        <v>0</v>
      </c>
      <c r="H24" s="24">
        <f t="shared" si="1"/>
        <v>2</v>
      </c>
      <c r="I24" s="24">
        <f t="shared" si="2"/>
        <v>0</v>
      </c>
      <c r="J24" s="10"/>
      <c r="K24" s="25">
        <f>_xlfn.IFNA(VLOOKUP(A24,Data!A$2:C$114,3,0),"")</f>
        <v>0</v>
      </c>
      <c r="L24" s="8">
        <f t="shared" si="3"/>
        <v>0</v>
      </c>
      <c r="M24" s="23">
        <f t="shared" si="4"/>
        <v>0</v>
      </c>
      <c r="N24" s="26"/>
      <c r="O24" s="23">
        <f t="shared" si="5"/>
        <v>0</v>
      </c>
      <c r="P24" s="23">
        <f t="shared" si="6"/>
        <v>0</v>
      </c>
    </row>
    <row r="25" spans="1:16" ht="12.75">
      <c r="A25" s="19" t="s">
        <v>48</v>
      </c>
      <c r="B25" s="20" t="s">
        <v>49</v>
      </c>
      <c r="C25" s="20" t="s">
        <v>50</v>
      </c>
      <c r="D25" s="20">
        <v>1</v>
      </c>
      <c r="E25" s="22">
        <f>_xlfn.IFNA(VLOOKUP(A25,Data!A$2:C$114,2,0),"")</f>
        <v>0</v>
      </c>
      <c r="F25" s="8">
        <v>14</v>
      </c>
      <c r="G25" s="23">
        <f t="shared" si="0"/>
        <v>17.5</v>
      </c>
      <c r="H25" s="24">
        <f t="shared" si="1"/>
        <v>2</v>
      </c>
      <c r="I25" s="24">
        <f t="shared" si="2"/>
        <v>19.5</v>
      </c>
      <c r="J25" s="10"/>
      <c r="K25" s="25">
        <f>_xlfn.IFNA(VLOOKUP(A25,Data!A$2:C$114,3,0),"")</f>
        <v>0</v>
      </c>
      <c r="L25" s="8">
        <f t="shared" si="3"/>
        <v>0</v>
      </c>
      <c r="M25" s="23">
        <f t="shared" si="4"/>
        <v>0</v>
      </c>
      <c r="N25" s="26"/>
      <c r="O25" s="23">
        <f t="shared" si="5"/>
        <v>0</v>
      </c>
      <c r="P25" s="23">
        <f t="shared" si="6"/>
        <v>0</v>
      </c>
    </row>
    <row r="26" spans="1:16" ht="12.75">
      <c r="A26" s="19" t="s">
        <v>51</v>
      </c>
      <c r="B26" s="20" t="s">
        <v>52</v>
      </c>
      <c r="C26" s="20" t="s">
        <v>53</v>
      </c>
      <c r="D26" s="20">
        <v>0</v>
      </c>
      <c r="E26" s="22">
        <f>_xlfn.IFNA(VLOOKUP(A26,Data!A$2:C$114,2,0),"")</f>
        <v>0</v>
      </c>
      <c r="F26" s="8"/>
      <c r="G26" s="23">
        <f t="shared" si="0"/>
        <v>0</v>
      </c>
      <c r="H26" s="24">
        <f t="shared" si="1"/>
        <v>2</v>
      </c>
      <c r="I26" s="24">
        <f t="shared" si="2"/>
        <v>0</v>
      </c>
      <c r="J26" s="10"/>
      <c r="K26" s="25">
        <f>_xlfn.IFNA(VLOOKUP(A26,Data!A$2:C$114,3,0),"")</f>
        <v>0</v>
      </c>
      <c r="L26" s="8">
        <f t="shared" si="3"/>
        <v>0</v>
      </c>
      <c r="M26" s="23">
        <f t="shared" si="4"/>
        <v>0</v>
      </c>
      <c r="N26" s="26"/>
      <c r="O26" s="23">
        <f t="shared" si="5"/>
        <v>0</v>
      </c>
      <c r="P26" s="23">
        <f t="shared" si="6"/>
        <v>0</v>
      </c>
    </row>
    <row r="27" spans="1:16" ht="12.75">
      <c r="A27" s="19" t="s">
        <v>54</v>
      </c>
      <c r="B27" s="20" t="s">
        <v>55</v>
      </c>
      <c r="C27" s="20" t="s">
        <v>53</v>
      </c>
      <c r="D27" s="20">
        <v>0</v>
      </c>
      <c r="E27" s="22">
        <f>_xlfn.IFNA(VLOOKUP(A27,Data!A$2:C$114,2,0),"")</f>
        <v>0</v>
      </c>
      <c r="F27" s="8"/>
      <c r="G27" s="23">
        <f t="shared" si="0"/>
        <v>0</v>
      </c>
      <c r="H27" s="24">
        <f t="shared" si="1"/>
        <v>2</v>
      </c>
      <c r="I27" s="24">
        <f t="shared" si="2"/>
        <v>0</v>
      </c>
      <c r="J27" s="10"/>
      <c r="K27" s="25">
        <f>_xlfn.IFNA(VLOOKUP(A27,Data!A$2:C$114,3,0),"")</f>
        <v>0</v>
      </c>
      <c r="L27" s="8">
        <f t="shared" si="3"/>
        <v>0</v>
      </c>
      <c r="M27" s="23">
        <f t="shared" si="4"/>
        <v>0</v>
      </c>
      <c r="N27" s="26"/>
      <c r="O27" s="23">
        <f t="shared" si="5"/>
        <v>0</v>
      </c>
      <c r="P27" s="23">
        <f t="shared" si="6"/>
        <v>0</v>
      </c>
    </row>
    <row r="28" spans="1:16" ht="12.75">
      <c r="A28" s="19" t="s">
        <v>56</v>
      </c>
      <c r="B28" s="20" t="s">
        <v>57</v>
      </c>
      <c r="C28" s="20" t="s">
        <v>58</v>
      </c>
      <c r="D28" s="20">
        <v>0</v>
      </c>
      <c r="E28" s="22">
        <f>_xlfn.IFNA(VLOOKUP(A28,Data!A$2:C$114,2,0),"")</f>
        <v>0</v>
      </c>
      <c r="F28" s="8"/>
      <c r="G28" s="23">
        <f t="shared" si="0"/>
        <v>0</v>
      </c>
      <c r="H28" s="24">
        <f t="shared" si="1"/>
        <v>2</v>
      </c>
      <c r="I28" s="24">
        <f t="shared" si="2"/>
        <v>0</v>
      </c>
      <c r="J28" s="10"/>
      <c r="K28" s="25">
        <f>_xlfn.IFNA(VLOOKUP(A28,Data!A$2:C$114,3,0),"")</f>
        <v>0</v>
      </c>
      <c r="L28" s="8">
        <f t="shared" si="3"/>
        <v>0</v>
      </c>
      <c r="M28" s="23">
        <f t="shared" si="4"/>
        <v>0</v>
      </c>
      <c r="N28" s="26"/>
      <c r="O28" s="23">
        <f t="shared" si="5"/>
        <v>0</v>
      </c>
      <c r="P28" s="23">
        <f t="shared" si="6"/>
        <v>0</v>
      </c>
    </row>
    <row r="29" spans="1:16" ht="12.75">
      <c r="A29" s="19" t="s">
        <v>56</v>
      </c>
      <c r="B29" s="20" t="s">
        <v>59</v>
      </c>
      <c r="C29" s="20" t="s">
        <v>58</v>
      </c>
      <c r="D29" s="20">
        <v>0</v>
      </c>
      <c r="E29" s="22">
        <f>_xlfn.IFNA(VLOOKUP(A29,Data!A$2:C$114,2,0),"")</f>
        <v>0</v>
      </c>
      <c r="F29" s="8"/>
      <c r="G29" s="23">
        <f t="shared" si="0"/>
        <v>0</v>
      </c>
      <c r="H29" s="24">
        <f t="shared" si="1"/>
        <v>2</v>
      </c>
      <c r="I29" s="24">
        <f t="shared" si="2"/>
        <v>0</v>
      </c>
      <c r="J29" s="10"/>
      <c r="K29" s="25">
        <f>_xlfn.IFNA(VLOOKUP(A29,Data!A$2:C$114,3,0),"")</f>
        <v>0</v>
      </c>
      <c r="L29" s="8">
        <f t="shared" si="3"/>
        <v>0</v>
      </c>
      <c r="M29" s="23">
        <f t="shared" si="4"/>
        <v>0</v>
      </c>
      <c r="N29" s="26"/>
      <c r="O29" s="23">
        <f t="shared" si="5"/>
        <v>0</v>
      </c>
      <c r="P29" s="23">
        <f t="shared" si="6"/>
        <v>0</v>
      </c>
    </row>
    <row r="30" spans="1:16" ht="12.75">
      <c r="A30" s="19" t="s">
        <v>60</v>
      </c>
      <c r="B30" s="20" t="s">
        <v>61</v>
      </c>
      <c r="C30" s="20" t="s">
        <v>62</v>
      </c>
      <c r="D30" s="20">
        <v>0</v>
      </c>
      <c r="E30" s="22">
        <f>_xlfn.IFNA(VLOOKUP(A30,Data!A$2:C$114,2,0),"")</f>
        <v>0</v>
      </c>
      <c r="F30" s="8"/>
      <c r="G30" s="23">
        <f t="shared" si="0"/>
        <v>0</v>
      </c>
      <c r="H30" s="24">
        <f t="shared" si="1"/>
        <v>2</v>
      </c>
      <c r="I30" s="24">
        <f t="shared" si="2"/>
        <v>0</v>
      </c>
      <c r="J30" s="10"/>
      <c r="K30" s="25">
        <f>_xlfn.IFNA(VLOOKUP(A30,Data!A$2:C$114,3,0),"")</f>
        <v>0</v>
      </c>
      <c r="L30" s="8">
        <f t="shared" si="3"/>
        <v>0</v>
      </c>
      <c r="M30" s="23">
        <f t="shared" si="4"/>
        <v>0</v>
      </c>
      <c r="N30" s="26"/>
      <c r="O30" s="23">
        <f t="shared" si="5"/>
        <v>0</v>
      </c>
      <c r="P30" s="23">
        <f t="shared" si="6"/>
        <v>0</v>
      </c>
    </row>
    <row r="31" spans="1:16" ht="12.75">
      <c r="A31" s="19" t="s">
        <v>60</v>
      </c>
      <c r="B31" s="20" t="s">
        <v>63</v>
      </c>
      <c r="C31" s="20" t="s">
        <v>62</v>
      </c>
      <c r="D31" s="20">
        <v>0</v>
      </c>
      <c r="E31" s="22">
        <f>_xlfn.IFNA(VLOOKUP(A31,Data!A$2:C$114,2,0),"")</f>
        <v>0</v>
      </c>
      <c r="F31" s="8"/>
      <c r="G31" s="23">
        <f t="shared" si="0"/>
        <v>0</v>
      </c>
      <c r="H31" s="24">
        <f t="shared" si="1"/>
        <v>2</v>
      </c>
      <c r="I31" s="24">
        <f t="shared" si="2"/>
        <v>0</v>
      </c>
      <c r="J31" s="10"/>
      <c r="K31" s="25">
        <f>_xlfn.IFNA(VLOOKUP(A31,Data!A$2:C$114,3,0),"")</f>
        <v>0</v>
      </c>
      <c r="L31" s="8">
        <f t="shared" si="3"/>
        <v>0</v>
      </c>
      <c r="M31" s="23">
        <f t="shared" si="4"/>
        <v>0</v>
      </c>
      <c r="N31" s="26"/>
      <c r="O31" s="23">
        <f t="shared" si="5"/>
        <v>0</v>
      </c>
      <c r="P31" s="23">
        <f t="shared" si="6"/>
        <v>0</v>
      </c>
    </row>
    <row r="32" spans="1:16" ht="12.75">
      <c r="A32" s="19" t="s">
        <v>64</v>
      </c>
      <c r="B32" s="20" t="s">
        <v>65</v>
      </c>
      <c r="C32" s="20" t="s">
        <v>62</v>
      </c>
      <c r="D32" s="20">
        <v>0</v>
      </c>
      <c r="E32" s="22">
        <f>_xlfn.IFNA(VLOOKUP(A32,Data!A$2:C$114,2,0),"")</f>
        <v>0</v>
      </c>
      <c r="F32" s="8"/>
      <c r="G32" s="23">
        <f t="shared" si="0"/>
        <v>0</v>
      </c>
      <c r="H32" s="24">
        <f t="shared" si="1"/>
        <v>2</v>
      </c>
      <c r="I32" s="24">
        <f t="shared" si="2"/>
        <v>0</v>
      </c>
      <c r="J32" s="10"/>
      <c r="K32" s="25">
        <f>_xlfn.IFNA(VLOOKUP(A32,Data!A$2:C$114,3,0),"")</f>
        <v>0</v>
      </c>
      <c r="L32" s="8">
        <f t="shared" si="3"/>
        <v>0</v>
      </c>
      <c r="M32" s="23">
        <f t="shared" si="4"/>
        <v>0</v>
      </c>
      <c r="N32" s="26"/>
      <c r="O32" s="23">
        <f t="shared" si="5"/>
        <v>0</v>
      </c>
      <c r="P32" s="23">
        <f t="shared" si="6"/>
        <v>0</v>
      </c>
    </row>
    <row r="33" spans="1:16" ht="12.75">
      <c r="A33" s="19" t="s">
        <v>66</v>
      </c>
      <c r="B33" s="20" t="s">
        <v>67</v>
      </c>
      <c r="C33" s="20" t="s">
        <v>68</v>
      </c>
      <c r="D33" s="20">
        <v>0</v>
      </c>
      <c r="E33" s="22">
        <f>_xlfn.IFNA(VLOOKUP(A33,Data!A$2:C$114,2,0),"")</f>
        <v>0</v>
      </c>
      <c r="F33" s="8"/>
      <c r="G33" s="23">
        <f t="shared" si="0"/>
        <v>0</v>
      </c>
      <c r="H33" s="24">
        <f t="shared" si="1"/>
        <v>2</v>
      </c>
      <c r="I33" s="24">
        <f t="shared" si="2"/>
        <v>0</v>
      </c>
      <c r="J33" s="10"/>
      <c r="K33" s="25">
        <f>_xlfn.IFNA(VLOOKUP(A33,Data!A$2:C$114,3,0),"")</f>
        <v>0</v>
      </c>
      <c r="L33" s="8">
        <f t="shared" si="3"/>
        <v>0</v>
      </c>
      <c r="M33" s="23">
        <f t="shared" si="4"/>
        <v>0</v>
      </c>
      <c r="N33" s="26"/>
      <c r="O33" s="23">
        <f t="shared" si="5"/>
        <v>0</v>
      </c>
      <c r="P33" s="23">
        <f t="shared" si="6"/>
        <v>0</v>
      </c>
    </row>
    <row r="34" spans="1:16" ht="12.75">
      <c r="A34" s="19" t="s">
        <v>69</v>
      </c>
      <c r="B34" s="20" t="s">
        <v>70</v>
      </c>
      <c r="C34" s="27" t="s">
        <v>71</v>
      </c>
      <c r="D34" s="20">
        <v>0</v>
      </c>
      <c r="E34" s="22">
        <f>_xlfn.IFNA(VLOOKUP(A34,Data!A$2:C$114,2,0),"")</f>
        <v>0</v>
      </c>
      <c r="F34" s="8"/>
      <c r="G34" s="23">
        <f t="shared" si="0"/>
        <v>0</v>
      </c>
      <c r="H34" s="24">
        <f t="shared" si="1"/>
        <v>2</v>
      </c>
      <c r="I34" s="24">
        <f t="shared" si="2"/>
        <v>0</v>
      </c>
      <c r="J34" s="10"/>
      <c r="K34" s="25">
        <f>_xlfn.IFNA(VLOOKUP(A34,Data!A$2:C$114,3,0),"")</f>
        <v>0</v>
      </c>
      <c r="L34" s="8">
        <f t="shared" si="3"/>
        <v>0</v>
      </c>
      <c r="M34" s="23">
        <f t="shared" si="4"/>
        <v>0</v>
      </c>
      <c r="N34" s="26"/>
      <c r="O34" s="23">
        <f t="shared" si="5"/>
        <v>0</v>
      </c>
      <c r="P34" s="23">
        <f t="shared" si="6"/>
        <v>0</v>
      </c>
    </row>
    <row r="35" spans="1:16" ht="12.75">
      <c r="A35" s="19">
        <v>90688</v>
      </c>
      <c r="B35" s="20" t="s">
        <v>72</v>
      </c>
      <c r="C35" s="27" t="s">
        <v>73</v>
      </c>
      <c r="D35" s="20">
        <v>0</v>
      </c>
      <c r="E35" s="22">
        <f>_xlfn.IFNA(VLOOKUP(A35,Data!A$2:C$114,2,0),"")</f>
        <v>0</v>
      </c>
      <c r="F35" s="8"/>
      <c r="G35" s="23">
        <f t="shared" si="0"/>
        <v>0</v>
      </c>
      <c r="H35" s="24">
        <f t="shared" si="1"/>
        <v>2</v>
      </c>
      <c r="I35" s="24">
        <f t="shared" si="2"/>
        <v>0</v>
      </c>
      <c r="J35" s="10"/>
      <c r="K35" s="25">
        <f>_xlfn.IFNA(VLOOKUP(A35,Data!A$2:C$114,3,0),"")</f>
        <v>0</v>
      </c>
      <c r="L35" s="8">
        <f t="shared" si="3"/>
        <v>0</v>
      </c>
      <c r="M35" s="23">
        <f t="shared" si="4"/>
        <v>0</v>
      </c>
      <c r="N35" s="26"/>
      <c r="O35" s="23">
        <f t="shared" si="5"/>
        <v>0</v>
      </c>
      <c r="P35" s="23">
        <f t="shared" si="6"/>
        <v>0</v>
      </c>
    </row>
    <row r="36" spans="1:16" ht="12.75">
      <c r="A36" s="19">
        <v>90686</v>
      </c>
      <c r="B36" s="20" t="s">
        <v>74</v>
      </c>
      <c r="C36" s="27" t="s">
        <v>73</v>
      </c>
      <c r="D36" s="20">
        <v>0</v>
      </c>
      <c r="E36" s="22">
        <f>_xlfn.IFNA(VLOOKUP(A36,Data!A$2:C$114,2,0),"")</f>
        <v>0</v>
      </c>
      <c r="F36" s="8"/>
      <c r="G36" s="23">
        <f t="shared" si="0"/>
        <v>0</v>
      </c>
      <c r="H36" s="24">
        <f t="shared" si="1"/>
        <v>2</v>
      </c>
      <c r="I36" s="24">
        <f t="shared" si="2"/>
        <v>0</v>
      </c>
      <c r="J36" s="10"/>
      <c r="K36" s="25">
        <f>_xlfn.IFNA(VLOOKUP(A36,Data!A$2:C$114,3,0),"")</f>
        <v>0</v>
      </c>
      <c r="L36" s="8">
        <f t="shared" si="3"/>
        <v>0</v>
      </c>
      <c r="M36" s="23">
        <f t="shared" si="4"/>
        <v>0</v>
      </c>
      <c r="N36" s="26"/>
      <c r="O36" s="23">
        <f t="shared" si="5"/>
        <v>0</v>
      </c>
      <c r="P36" s="23">
        <f t="shared" si="6"/>
        <v>0</v>
      </c>
    </row>
    <row r="37" spans="1:16" ht="12.75">
      <c r="A37" s="19">
        <v>90756</v>
      </c>
      <c r="B37" s="20" t="s">
        <v>75</v>
      </c>
      <c r="C37" s="27" t="s">
        <v>76</v>
      </c>
      <c r="D37" s="20">
        <v>0</v>
      </c>
      <c r="E37" s="22">
        <f>_xlfn.IFNA(VLOOKUP(A37,Data!A$2:C$114,2,0),"")</f>
        <v>0</v>
      </c>
      <c r="F37" s="8"/>
      <c r="G37" s="23">
        <f t="shared" si="0"/>
        <v>0</v>
      </c>
      <c r="H37" s="24">
        <f t="shared" si="1"/>
        <v>2</v>
      </c>
      <c r="I37" s="24">
        <f t="shared" si="2"/>
        <v>0</v>
      </c>
      <c r="J37" s="10"/>
      <c r="K37" s="25">
        <f>_xlfn.IFNA(VLOOKUP(A37,Data!A$2:C$114,3,0),"")</f>
        <v>0</v>
      </c>
      <c r="L37" s="8">
        <f t="shared" si="3"/>
        <v>0</v>
      </c>
      <c r="M37" s="23">
        <f t="shared" si="4"/>
        <v>0</v>
      </c>
      <c r="N37" s="26"/>
      <c r="O37" s="23">
        <f t="shared" si="5"/>
        <v>0</v>
      </c>
      <c r="P37" s="23">
        <f t="shared" si="6"/>
        <v>0</v>
      </c>
    </row>
    <row r="38" spans="1:16" ht="12.75">
      <c r="A38" s="19">
        <v>90674</v>
      </c>
      <c r="B38" s="20" t="s">
        <v>75</v>
      </c>
      <c r="C38" s="27" t="s">
        <v>77</v>
      </c>
      <c r="D38" s="20">
        <v>0</v>
      </c>
      <c r="E38" s="22">
        <f>_xlfn.IFNA(VLOOKUP(A38,Data!A$2:C$114,2,0),"")</f>
        <v>0</v>
      </c>
      <c r="F38" s="8"/>
      <c r="G38" s="23">
        <f t="shared" si="0"/>
        <v>0</v>
      </c>
      <c r="H38" s="24">
        <f t="shared" si="1"/>
        <v>2</v>
      </c>
      <c r="I38" s="24">
        <f t="shared" si="2"/>
        <v>0</v>
      </c>
      <c r="J38" s="10"/>
      <c r="K38" s="25">
        <f>_xlfn.IFNA(VLOOKUP(A38,Data!A$2:C$114,3,0),"")</f>
        <v>0</v>
      </c>
      <c r="L38" s="8">
        <f t="shared" si="3"/>
        <v>0</v>
      </c>
      <c r="M38" s="23">
        <f t="shared" si="4"/>
        <v>0</v>
      </c>
      <c r="N38" s="26"/>
      <c r="O38" s="23">
        <f t="shared" si="5"/>
        <v>0</v>
      </c>
      <c r="P38" s="23">
        <f t="shared" si="6"/>
        <v>0</v>
      </c>
    </row>
    <row r="39" spans="1:16" ht="12.75">
      <c r="A39" s="19">
        <v>90687</v>
      </c>
      <c r="B39" s="20" t="s">
        <v>78</v>
      </c>
      <c r="C39" s="27" t="s">
        <v>79</v>
      </c>
      <c r="D39" s="20">
        <v>0</v>
      </c>
      <c r="E39" s="22">
        <f>_xlfn.IFNA(VLOOKUP(A39,Data!A$2:C$114,2,0),"")</f>
        <v>0</v>
      </c>
      <c r="F39" s="8"/>
      <c r="G39" s="23">
        <f t="shared" si="0"/>
        <v>0</v>
      </c>
      <c r="H39" s="24">
        <f t="shared" si="1"/>
        <v>2</v>
      </c>
      <c r="I39" s="24">
        <f t="shared" si="2"/>
        <v>0</v>
      </c>
      <c r="J39" s="10"/>
      <c r="K39" s="25">
        <f>_xlfn.IFNA(VLOOKUP(A39,Data!A$2:C$114,3,0),"")</f>
        <v>0</v>
      </c>
      <c r="L39" s="8">
        <f t="shared" si="3"/>
        <v>0</v>
      </c>
      <c r="M39" s="23">
        <f t="shared" si="4"/>
        <v>0</v>
      </c>
      <c r="N39" s="26"/>
      <c r="O39" s="23">
        <f t="shared" si="5"/>
        <v>0</v>
      </c>
      <c r="P39" s="23">
        <f t="shared" si="6"/>
        <v>0</v>
      </c>
    </row>
    <row r="40" spans="1:16" ht="12.75">
      <c r="A40" s="19">
        <v>90685</v>
      </c>
      <c r="B40" s="20" t="s">
        <v>80</v>
      </c>
      <c r="C40" s="27" t="s">
        <v>81</v>
      </c>
      <c r="D40" s="20">
        <v>0</v>
      </c>
      <c r="E40" s="22">
        <f>_xlfn.IFNA(VLOOKUP(A40,Data!A$2:C$114,2,0),"")</f>
        <v>0</v>
      </c>
      <c r="F40" s="8"/>
      <c r="G40" s="23">
        <f t="shared" si="0"/>
        <v>0</v>
      </c>
      <c r="H40" s="24">
        <f t="shared" si="1"/>
        <v>2</v>
      </c>
      <c r="I40" s="24">
        <f t="shared" si="2"/>
        <v>0</v>
      </c>
      <c r="J40" s="10"/>
      <c r="K40" s="25">
        <f>_xlfn.IFNA(VLOOKUP(A40,Data!A$2:C$114,3,0),"")</f>
        <v>0</v>
      </c>
      <c r="L40" s="8">
        <f t="shared" si="3"/>
        <v>0</v>
      </c>
      <c r="M40" s="23">
        <f t="shared" si="4"/>
        <v>0</v>
      </c>
      <c r="N40" s="26"/>
      <c r="O40" s="23">
        <f t="shared" si="5"/>
        <v>0</v>
      </c>
      <c r="P40" s="23">
        <f t="shared" si="6"/>
        <v>0</v>
      </c>
    </row>
    <row r="41" spans="1:16" ht="12.75">
      <c r="A41" s="19">
        <v>90686</v>
      </c>
      <c r="B41" s="20" t="s">
        <v>82</v>
      </c>
      <c r="C41" s="27" t="s">
        <v>81</v>
      </c>
      <c r="D41" s="20">
        <v>0</v>
      </c>
      <c r="E41" s="22">
        <f>_xlfn.IFNA(VLOOKUP(A41,Data!A$2:C$114,2,0),"")</f>
        <v>0</v>
      </c>
      <c r="F41" s="8"/>
      <c r="G41" s="23">
        <f t="shared" si="0"/>
        <v>0</v>
      </c>
      <c r="H41" s="24">
        <f t="shared" si="1"/>
        <v>2</v>
      </c>
      <c r="I41" s="24">
        <f t="shared" si="2"/>
        <v>0</v>
      </c>
      <c r="J41" s="10"/>
      <c r="K41" s="25">
        <f>_xlfn.IFNA(VLOOKUP(A41,Data!A$2:C$114,3,0),"")</f>
        <v>0</v>
      </c>
      <c r="L41" s="8">
        <f t="shared" si="3"/>
        <v>0</v>
      </c>
      <c r="M41" s="23">
        <f t="shared" si="4"/>
        <v>0</v>
      </c>
      <c r="N41" s="26"/>
      <c r="O41" s="23">
        <f t="shared" si="5"/>
        <v>0</v>
      </c>
      <c r="P41" s="23">
        <f t="shared" si="6"/>
        <v>0</v>
      </c>
    </row>
    <row r="42" spans="1:16" ht="12.75">
      <c r="A42" s="19">
        <v>90688</v>
      </c>
      <c r="B42" s="20" t="s">
        <v>83</v>
      </c>
      <c r="C42" s="27" t="s">
        <v>81</v>
      </c>
      <c r="D42" s="20">
        <v>0</v>
      </c>
      <c r="E42" s="22">
        <f>_xlfn.IFNA(VLOOKUP(A42,Data!A$2:C$114,2,0),"")</f>
        <v>0</v>
      </c>
      <c r="F42" s="8"/>
      <c r="G42" s="23">
        <f t="shared" si="0"/>
        <v>0</v>
      </c>
      <c r="H42" s="24">
        <f t="shared" si="1"/>
        <v>2</v>
      </c>
      <c r="I42" s="24">
        <f t="shared" si="2"/>
        <v>0</v>
      </c>
      <c r="J42" s="10"/>
      <c r="K42" s="25">
        <f>_xlfn.IFNA(VLOOKUP(A42,Data!A$2:C$114,3,0),"")</f>
        <v>0</v>
      </c>
      <c r="L42" s="8">
        <f t="shared" si="3"/>
        <v>0</v>
      </c>
      <c r="M42" s="23">
        <f t="shared" si="4"/>
        <v>0</v>
      </c>
      <c r="N42" s="26"/>
      <c r="O42" s="23">
        <f t="shared" si="5"/>
        <v>0</v>
      </c>
      <c r="P42" s="23">
        <f t="shared" si="6"/>
        <v>0</v>
      </c>
    </row>
    <row r="43" spans="1:16" ht="12.75">
      <c r="A43" s="19">
        <v>90686</v>
      </c>
      <c r="B43" s="20" t="s">
        <v>83</v>
      </c>
      <c r="C43" s="27" t="s">
        <v>84</v>
      </c>
      <c r="D43" s="20">
        <v>0</v>
      </c>
      <c r="E43" s="22">
        <f>_xlfn.IFNA(VLOOKUP(A43,Data!A$2:C$114,2,0),"")</f>
        <v>0</v>
      </c>
      <c r="F43" s="8"/>
      <c r="G43" s="23">
        <f t="shared" si="0"/>
        <v>0</v>
      </c>
      <c r="H43" s="24">
        <f t="shared" si="1"/>
        <v>2</v>
      </c>
      <c r="I43" s="24">
        <f t="shared" si="2"/>
        <v>0</v>
      </c>
      <c r="K43" s="25">
        <f>_xlfn.IFNA(VLOOKUP(A43,Data!A$2:C$114,3,0),"")</f>
        <v>0</v>
      </c>
      <c r="L43" s="8">
        <f t="shared" si="3"/>
        <v>0</v>
      </c>
      <c r="M43" s="23">
        <f t="shared" si="4"/>
        <v>0</v>
      </c>
      <c r="N43" s="26"/>
      <c r="O43" s="23">
        <f t="shared" si="5"/>
        <v>0</v>
      </c>
      <c r="P43" s="23">
        <f t="shared" si="6"/>
        <v>0</v>
      </c>
    </row>
    <row r="44" spans="1:16" ht="12.75">
      <c r="A44" s="19" t="s">
        <v>85</v>
      </c>
      <c r="B44" s="20" t="s">
        <v>70</v>
      </c>
      <c r="C44" s="27" t="s">
        <v>86</v>
      </c>
      <c r="D44" s="20">
        <v>0</v>
      </c>
      <c r="E44" s="22">
        <f>_xlfn.IFNA(VLOOKUP(A44,Data!A$2:C$114,2,0),"")</f>
        <v>0</v>
      </c>
      <c r="F44" s="8"/>
      <c r="G44" s="23">
        <f t="shared" si="0"/>
        <v>0</v>
      </c>
      <c r="H44" s="24">
        <f t="shared" si="1"/>
        <v>2</v>
      </c>
      <c r="I44" s="24">
        <f t="shared" si="2"/>
        <v>0</v>
      </c>
      <c r="K44" s="25">
        <f>_xlfn.IFNA(VLOOKUP(A44,Data!A$2:C$114,3,0),"")</f>
        <v>0</v>
      </c>
      <c r="L44" s="8">
        <f t="shared" si="3"/>
        <v>0</v>
      </c>
      <c r="M44" s="23">
        <f t="shared" si="4"/>
        <v>0</v>
      </c>
      <c r="N44" s="26"/>
      <c r="O44" s="23">
        <f t="shared" si="5"/>
        <v>0</v>
      </c>
      <c r="P44" s="23">
        <f t="shared" si="6"/>
        <v>0</v>
      </c>
    </row>
    <row r="45" spans="1:16" ht="12.75">
      <c r="A45" s="19" t="s">
        <v>87</v>
      </c>
      <c r="B45" s="20" t="s">
        <v>70</v>
      </c>
      <c r="C45" s="27" t="s">
        <v>88</v>
      </c>
      <c r="D45" s="20">
        <v>0</v>
      </c>
      <c r="E45" s="22">
        <f>_xlfn.IFNA(VLOOKUP(A45,Data!A$2:C$114,2,0),"")</f>
        <v>0</v>
      </c>
      <c r="F45" s="8"/>
      <c r="G45" s="23">
        <f t="shared" si="0"/>
        <v>0</v>
      </c>
      <c r="H45" s="24">
        <f t="shared" si="1"/>
        <v>2</v>
      </c>
      <c r="I45" s="24">
        <f t="shared" si="2"/>
        <v>0</v>
      </c>
      <c r="K45" s="25">
        <f>_xlfn.IFNA(VLOOKUP(A45,Data!A$2:C$114,3,0),"")</f>
        <v>0</v>
      </c>
      <c r="L45" s="8">
        <f t="shared" si="3"/>
        <v>0</v>
      </c>
      <c r="M45" s="23">
        <f t="shared" si="4"/>
        <v>0</v>
      </c>
      <c r="N45" s="26"/>
      <c r="O45" s="23">
        <f t="shared" si="5"/>
        <v>0</v>
      </c>
      <c r="P45" s="23">
        <f t="shared" si="6"/>
        <v>0</v>
      </c>
    </row>
    <row r="46" spans="1:16" ht="12.75">
      <c r="A46" s="19" t="s">
        <v>89</v>
      </c>
      <c r="B46" s="20" t="s">
        <v>70</v>
      </c>
      <c r="C46" s="27" t="s">
        <v>90</v>
      </c>
      <c r="D46" s="20">
        <v>0</v>
      </c>
      <c r="E46" s="22">
        <f>_xlfn.IFNA(VLOOKUP(A46,Data!A$2:C$114,2,0),"")</f>
        <v>0</v>
      </c>
      <c r="F46" s="8"/>
      <c r="G46" s="23">
        <f t="shared" si="0"/>
        <v>0</v>
      </c>
      <c r="H46" s="24">
        <f t="shared" si="1"/>
        <v>2</v>
      </c>
      <c r="I46" s="24">
        <f t="shared" si="2"/>
        <v>0</v>
      </c>
      <c r="K46" s="25">
        <f>_xlfn.IFNA(VLOOKUP(A46,Data!A$2:C$114,3,0),"")</f>
        <v>0</v>
      </c>
      <c r="L46" s="8">
        <f t="shared" si="3"/>
        <v>0</v>
      </c>
      <c r="M46" s="23">
        <f t="shared" si="4"/>
        <v>0</v>
      </c>
      <c r="N46" s="26"/>
      <c r="O46" s="23">
        <f t="shared" si="5"/>
        <v>0</v>
      </c>
      <c r="P46" s="23">
        <f t="shared" si="6"/>
        <v>0</v>
      </c>
    </row>
    <row r="47" spans="1:16" ht="12.75">
      <c r="A47" s="19" t="s">
        <v>91</v>
      </c>
      <c r="B47" s="20" t="s">
        <v>92</v>
      </c>
      <c r="C47" s="20" t="s">
        <v>93</v>
      </c>
      <c r="D47" s="20">
        <v>0</v>
      </c>
      <c r="E47" s="22">
        <f>_xlfn.IFNA(VLOOKUP(A47,Data!A$2:C$114,2,0),"")</f>
        <v>0</v>
      </c>
      <c r="F47" s="8"/>
      <c r="G47" s="23">
        <f t="shared" si="0"/>
        <v>0</v>
      </c>
      <c r="H47" s="24">
        <f t="shared" si="1"/>
        <v>2</v>
      </c>
      <c r="I47" s="24">
        <f t="shared" si="2"/>
        <v>0</v>
      </c>
      <c r="K47" s="25">
        <f>_xlfn.IFNA(VLOOKUP(A47,Data!A$2:C$114,3,0),"")</f>
        <v>0</v>
      </c>
      <c r="L47" s="8">
        <f t="shared" si="3"/>
        <v>0</v>
      </c>
      <c r="M47" s="23">
        <f t="shared" si="4"/>
        <v>0</v>
      </c>
      <c r="N47" s="26"/>
      <c r="O47" s="23">
        <f t="shared" si="5"/>
        <v>0</v>
      </c>
      <c r="P47" s="23">
        <f t="shared" si="6"/>
        <v>0</v>
      </c>
    </row>
    <row r="48" spans="1:16" ht="12.75">
      <c r="A48" s="19" t="s">
        <v>94</v>
      </c>
      <c r="B48" s="20" t="s">
        <v>95</v>
      </c>
      <c r="C48" s="20" t="s">
        <v>93</v>
      </c>
      <c r="D48" s="20">
        <v>0</v>
      </c>
      <c r="E48" s="22">
        <f>_xlfn.IFNA(VLOOKUP(A48,Data!A$2:C$114,2,0),"")</f>
        <v>0</v>
      </c>
      <c r="F48" s="8"/>
      <c r="G48" s="23">
        <f t="shared" si="0"/>
        <v>0</v>
      </c>
      <c r="H48" s="24">
        <f t="shared" si="1"/>
        <v>2</v>
      </c>
      <c r="I48" s="24">
        <f t="shared" si="2"/>
        <v>0</v>
      </c>
      <c r="K48" s="25">
        <f>_xlfn.IFNA(VLOOKUP(A48,Data!A$2:C$114,3,0),"")</f>
        <v>0</v>
      </c>
      <c r="L48" s="8">
        <f t="shared" si="3"/>
        <v>0</v>
      </c>
      <c r="M48" s="23">
        <f t="shared" si="4"/>
        <v>0</v>
      </c>
      <c r="N48" s="26"/>
      <c r="O48" s="23">
        <f t="shared" si="5"/>
        <v>0</v>
      </c>
      <c r="P48" s="23">
        <f t="shared" si="6"/>
        <v>0</v>
      </c>
    </row>
    <row r="49" spans="1:16" ht="12.75">
      <c r="A49" s="19">
        <v>90734</v>
      </c>
      <c r="B49" s="20" t="s">
        <v>96</v>
      </c>
      <c r="C49" s="20" t="s">
        <v>97</v>
      </c>
      <c r="D49" s="20">
        <v>0</v>
      </c>
      <c r="E49" s="22">
        <f>_xlfn.IFNA(VLOOKUP(A49,Data!A$2:C$114,2,0),"")</f>
        <v>0</v>
      </c>
      <c r="F49" s="8"/>
      <c r="G49" s="23">
        <f t="shared" si="0"/>
        <v>0</v>
      </c>
      <c r="H49" s="24">
        <f t="shared" si="1"/>
        <v>2</v>
      </c>
      <c r="I49" s="24">
        <f t="shared" si="2"/>
        <v>0</v>
      </c>
      <c r="K49" s="25">
        <f>_xlfn.IFNA(VLOOKUP(A49,Data!A$2:C$114,3,0),"")</f>
        <v>0</v>
      </c>
      <c r="L49" s="8">
        <f t="shared" si="3"/>
        <v>0</v>
      </c>
      <c r="M49" s="23">
        <f t="shared" si="4"/>
        <v>0</v>
      </c>
      <c r="N49" s="26"/>
      <c r="O49" s="23">
        <f t="shared" si="5"/>
        <v>0</v>
      </c>
      <c r="P49" s="23">
        <f t="shared" si="6"/>
        <v>0</v>
      </c>
    </row>
    <row r="50" spans="1:16" ht="12.75">
      <c r="A50" s="19">
        <v>90734</v>
      </c>
      <c r="B50" s="20" t="s">
        <v>98</v>
      </c>
      <c r="C50" s="20" t="s">
        <v>97</v>
      </c>
      <c r="D50" s="20">
        <v>0</v>
      </c>
      <c r="E50" s="22">
        <f>_xlfn.IFNA(VLOOKUP(A50,Data!A$2:C$114,2,0),"")</f>
        <v>0</v>
      </c>
      <c r="F50" s="8"/>
      <c r="G50" s="23">
        <f t="shared" si="0"/>
        <v>0</v>
      </c>
      <c r="H50" s="24">
        <f t="shared" si="1"/>
        <v>2</v>
      </c>
      <c r="I50" s="24">
        <f t="shared" si="2"/>
        <v>0</v>
      </c>
      <c r="K50" s="25">
        <f>_xlfn.IFNA(VLOOKUP(A50,Data!A$2:C$114,3,0),"")</f>
        <v>0</v>
      </c>
      <c r="L50" s="8">
        <f t="shared" si="3"/>
        <v>0</v>
      </c>
      <c r="M50" s="23">
        <f t="shared" si="4"/>
        <v>0</v>
      </c>
      <c r="N50" s="26"/>
      <c r="O50" s="23">
        <f t="shared" si="5"/>
        <v>0</v>
      </c>
      <c r="P50" s="23">
        <f t="shared" si="6"/>
        <v>0</v>
      </c>
    </row>
    <row r="51" spans="1:16" ht="12.75">
      <c r="A51" s="19" t="s">
        <v>99</v>
      </c>
      <c r="B51" s="20" t="s">
        <v>100</v>
      </c>
      <c r="C51" s="20" t="s">
        <v>101</v>
      </c>
      <c r="D51" s="20">
        <v>2</v>
      </c>
      <c r="E51" s="22">
        <f>_xlfn.IFNA(VLOOKUP(A51,Data!A$2:C$114,2,0),"")</f>
        <v>0</v>
      </c>
      <c r="F51" s="8"/>
      <c r="G51" s="23">
        <f t="shared" si="0"/>
        <v>0</v>
      </c>
      <c r="H51" s="24">
        <f t="shared" si="1"/>
        <v>2</v>
      </c>
      <c r="I51" s="24">
        <f t="shared" si="2"/>
        <v>0</v>
      </c>
      <c r="K51" s="25">
        <f>_xlfn.IFNA(VLOOKUP(A51,Data!A$2:C$114,3,0),"")</f>
        <v>0</v>
      </c>
      <c r="L51" s="8">
        <f t="shared" si="3"/>
        <v>0</v>
      </c>
      <c r="M51" s="23">
        <f t="shared" si="4"/>
        <v>0</v>
      </c>
      <c r="N51" s="26"/>
      <c r="O51" s="23">
        <f t="shared" si="5"/>
        <v>0</v>
      </c>
      <c r="P51" s="23">
        <f t="shared" si="6"/>
        <v>0</v>
      </c>
    </row>
    <row r="52" spans="1:16" ht="12.75">
      <c r="A52" s="28" t="s">
        <v>102</v>
      </c>
      <c r="B52" s="20" t="s">
        <v>103</v>
      </c>
      <c r="C52" s="20" t="s">
        <v>104</v>
      </c>
      <c r="D52" s="20">
        <v>3</v>
      </c>
      <c r="E52" s="22">
        <f>_xlfn.IFNA(VLOOKUP(A52,Data!A$2:C$114,2,0),"")</f>
        <v>0</v>
      </c>
      <c r="F52" s="8"/>
      <c r="G52" s="23">
        <f t="shared" si="0"/>
        <v>0</v>
      </c>
      <c r="H52" s="24">
        <f t="shared" si="1"/>
        <v>2</v>
      </c>
      <c r="I52" s="24">
        <f t="shared" si="2"/>
        <v>0</v>
      </c>
      <c r="K52" s="25">
        <f>_xlfn.IFNA(VLOOKUP(A52,Data!A$2:C$114,3,0),"")</f>
        <v>0</v>
      </c>
      <c r="L52" s="8">
        <f t="shared" si="3"/>
        <v>0</v>
      </c>
      <c r="M52" s="23">
        <f t="shared" si="4"/>
        <v>0</v>
      </c>
      <c r="N52" s="26"/>
      <c r="O52" s="23">
        <f t="shared" si="5"/>
        <v>0</v>
      </c>
      <c r="P52" s="23">
        <f t="shared" si="6"/>
        <v>0</v>
      </c>
    </row>
    <row r="53" spans="1:16" ht="12.75">
      <c r="A53" s="19" t="s">
        <v>105</v>
      </c>
      <c r="B53" s="20" t="s">
        <v>106</v>
      </c>
      <c r="C53" s="20" t="s">
        <v>107</v>
      </c>
      <c r="D53" s="20">
        <v>0</v>
      </c>
      <c r="E53" s="22">
        <f>_xlfn.IFNA(VLOOKUP(A53,Data!A$2:C$114,2,0),"")</f>
        <v>0</v>
      </c>
      <c r="F53" s="8"/>
      <c r="G53" s="23">
        <f t="shared" si="0"/>
        <v>0</v>
      </c>
      <c r="H53" s="24">
        <f t="shared" si="1"/>
        <v>2</v>
      </c>
      <c r="I53" s="24">
        <f t="shared" si="2"/>
        <v>0</v>
      </c>
      <c r="K53" s="25">
        <f>_xlfn.IFNA(VLOOKUP(A53,Data!A$2:C$114,3,0),"")</f>
        <v>0</v>
      </c>
      <c r="L53" s="8">
        <f t="shared" si="3"/>
        <v>0</v>
      </c>
      <c r="M53" s="23">
        <f t="shared" si="4"/>
        <v>0</v>
      </c>
      <c r="N53" s="26"/>
      <c r="O53" s="23">
        <f t="shared" si="5"/>
        <v>0</v>
      </c>
      <c r="P53" s="23">
        <f t="shared" si="6"/>
        <v>0</v>
      </c>
    </row>
    <row r="54" spans="1:16" ht="12.75">
      <c r="A54" s="19" t="s">
        <v>108</v>
      </c>
      <c r="B54" s="20" t="s">
        <v>109</v>
      </c>
      <c r="C54" s="20" t="s">
        <v>110</v>
      </c>
      <c r="D54" s="20">
        <v>0</v>
      </c>
      <c r="E54" s="22">
        <f>_xlfn.IFNA(VLOOKUP(A54,Data!A$2:C$114,2,0),"")</f>
        <v>0</v>
      </c>
      <c r="F54" s="8"/>
      <c r="G54" s="23">
        <f t="shared" si="0"/>
        <v>0</v>
      </c>
      <c r="H54" s="24">
        <f t="shared" si="1"/>
        <v>2</v>
      </c>
      <c r="I54" s="24">
        <f t="shared" si="2"/>
        <v>0</v>
      </c>
      <c r="K54" s="25">
        <f>_xlfn.IFNA(VLOOKUP(A54,Data!A$2:C$114,3,0),"")</f>
        <v>0</v>
      </c>
      <c r="L54" s="8">
        <f t="shared" si="3"/>
        <v>0</v>
      </c>
      <c r="M54" s="23">
        <f t="shared" si="4"/>
        <v>0</v>
      </c>
      <c r="N54" s="26"/>
      <c r="O54" s="23">
        <f t="shared" si="5"/>
        <v>0</v>
      </c>
      <c r="P54" s="23">
        <f t="shared" si="6"/>
        <v>0</v>
      </c>
    </row>
    <row r="55" spans="1:16" ht="12.75">
      <c r="A55" s="19" t="s">
        <v>111</v>
      </c>
      <c r="B55" s="20" t="s">
        <v>112</v>
      </c>
      <c r="C55" s="20" t="s">
        <v>113</v>
      </c>
      <c r="D55" s="20">
        <v>0</v>
      </c>
      <c r="E55" s="22">
        <f>_xlfn.IFNA(VLOOKUP(A55,Data!A$2:C$114,2,0),"")</f>
        <v>0</v>
      </c>
      <c r="F55" s="8"/>
      <c r="G55" s="23">
        <f t="shared" si="0"/>
        <v>0</v>
      </c>
      <c r="H55" s="24">
        <f t="shared" si="1"/>
        <v>2</v>
      </c>
      <c r="I55" s="24">
        <f t="shared" si="2"/>
        <v>0</v>
      </c>
      <c r="K55" s="25">
        <f>_xlfn.IFNA(VLOOKUP(A55,Data!A$2:C$114,3,0),"")</f>
        <v>0</v>
      </c>
      <c r="L55" s="8">
        <f t="shared" si="3"/>
        <v>0</v>
      </c>
      <c r="M55" s="23">
        <f t="shared" si="4"/>
        <v>0</v>
      </c>
      <c r="N55" s="26"/>
      <c r="O55" s="23">
        <f t="shared" si="5"/>
        <v>0</v>
      </c>
      <c r="P55" s="23">
        <f t="shared" si="6"/>
        <v>0</v>
      </c>
    </row>
    <row r="56" spans="1:16" ht="12.75">
      <c r="A56" s="19" t="s">
        <v>114</v>
      </c>
      <c r="B56" s="20" t="s">
        <v>115</v>
      </c>
      <c r="C56" s="20" t="s">
        <v>116</v>
      </c>
      <c r="D56" s="20">
        <v>0</v>
      </c>
      <c r="E56" s="22">
        <f>_xlfn.IFNA(VLOOKUP(A56,Data!A$2:C$114,2,0),"")</f>
        <v>0</v>
      </c>
      <c r="F56" s="8"/>
      <c r="G56" s="23">
        <f t="shared" si="0"/>
        <v>0</v>
      </c>
      <c r="H56" s="24">
        <f t="shared" si="1"/>
        <v>2</v>
      </c>
      <c r="I56" s="24">
        <f t="shared" si="2"/>
        <v>0</v>
      </c>
      <c r="K56" s="25">
        <f>_xlfn.IFNA(VLOOKUP(A56,Data!A$2:C$114,3,0),"")</f>
        <v>0</v>
      </c>
      <c r="L56" s="8">
        <f t="shared" si="3"/>
        <v>0</v>
      </c>
      <c r="M56" s="23">
        <f t="shared" si="4"/>
        <v>0</v>
      </c>
      <c r="N56" s="26"/>
      <c r="O56" s="23">
        <f t="shared" si="5"/>
        <v>0</v>
      </c>
      <c r="P56" s="23">
        <f t="shared" si="6"/>
        <v>0</v>
      </c>
    </row>
    <row r="57" spans="1:16" ht="12.75">
      <c r="A57" s="19" t="s">
        <v>117</v>
      </c>
      <c r="B57" s="20" t="s">
        <v>118</v>
      </c>
      <c r="C57" s="20" t="s">
        <v>119</v>
      </c>
      <c r="D57" s="20">
        <v>2</v>
      </c>
      <c r="E57" s="22">
        <f>_xlfn.IFNA(VLOOKUP(A57,Data!A$2:C$114,2,0),"")</f>
        <v>0</v>
      </c>
      <c r="F57" s="8"/>
      <c r="G57" s="23">
        <f t="shared" si="0"/>
        <v>0</v>
      </c>
      <c r="H57" s="24">
        <f t="shared" si="1"/>
        <v>2</v>
      </c>
      <c r="I57" s="24">
        <f t="shared" si="2"/>
        <v>0</v>
      </c>
      <c r="K57" s="25">
        <f>_xlfn.IFNA(VLOOKUP(A57,Data!A$2:C$114,3,0),"")</f>
        <v>0</v>
      </c>
      <c r="L57" s="8">
        <f t="shared" si="3"/>
        <v>0</v>
      </c>
      <c r="M57" s="23">
        <f t="shared" si="4"/>
        <v>0</v>
      </c>
      <c r="N57" s="26"/>
      <c r="O57" s="23">
        <f t="shared" si="5"/>
        <v>0</v>
      </c>
      <c r="P57" s="23">
        <f t="shared" si="6"/>
        <v>0</v>
      </c>
    </row>
    <row r="58" spans="1:16" ht="12.75">
      <c r="A58" s="19" t="s">
        <v>117</v>
      </c>
      <c r="B58" s="20" t="s">
        <v>120</v>
      </c>
      <c r="C58" s="20" t="s">
        <v>119</v>
      </c>
      <c r="D58" s="20">
        <v>2</v>
      </c>
      <c r="E58" s="22">
        <f>_xlfn.IFNA(VLOOKUP(A58,Data!A$2:C$114,2,0),"")</f>
        <v>0</v>
      </c>
      <c r="F58" s="8"/>
      <c r="G58" s="23">
        <f t="shared" si="0"/>
        <v>0</v>
      </c>
      <c r="H58" s="24">
        <f t="shared" si="1"/>
        <v>2</v>
      </c>
      <c r="I58" s="24">
        <f t="shared" si="2"/>
        <v>0</v>
      </c>
      <c r="K58" s="25">
        <f>_xlfn.IFNA(VLOOKUP(A58,Data!A$2:C$114,3,0),"")</f>
        <v>0</v>
      </c>
      <c r="L58" s="8">
        <f t="shared" si="3"/>
        <v>0</v>
      </c>
      <c r="M58" s="23">
        <f t="shared" si="4"/>
        <v>0</v>
      </c>
      <c r="N58" s="26"/>
      <c r="O58" s="23">
        <f t="shared" si="5"/>
        <v>0</v>
      </c>
      <c r="P58" s="23">
        <f t="shared" si="6"/>
        <v>0</v>
      </c>
    </row>
    <row r="59" spans="1:16" ht="12.75">
      <c r="A59" s="19" t="s">
        <v>121</v>
      </c>
      <c r="B59" s="20" t="s">
        <v>122</v>
      </c>
      <c r="C59" s="20" t="s">
        <v>123</v>
      </c>
      <c r="D59" s="20">
        <v>1</v>
      </c>
      <c r="E59" s="22">
        <f>_xlfn.IFNA(VLOOKUP(A59,Data!A$2:C$114,2,0),"")</f>
        <v>0</v>
      </c>
      <c r="F59" s="8"/>
      <c r="G59" s="23">
        <f t="shared" si="0"/>
        <v>0</v>
      </c>
      <c r="H59" s="24">
        <f t="shared" si="1"/>
        <v>2</v>
      </c>
      <c r="I59" s="24">
        <f t="shared" si="2"/>
        <v>0</v>
      </c>
      <c r="K59" s="25">
        <f>_xlfn.IFNA(VLOOKUP(A59,Data!A$2:C$114,3,0),"")</f>
        <v>0</v>
      </c>
      <c r="L59" s="8">
        <f t="shared" si="3"/>
        <v>0</v>
      </c>
      <c r="M59" s="23">
        <f t="shared" si="4"/>
        <v>0</v>
      </c>
      <c r="N59" s="26"/>
      <c r="O59" s="23">
        <f t="shared" si="5"/>
        <v>0</v>
      </c>
      <c r="P59" s="23">
        <f t="shared" si="6"/>
        <v>0</v>
      </c>
    </row>
    <row r="60" spans="1:16" ht="12.75">
      <c r="A60" s="19">
        <v>90714</v>
      </c>
      <c r="B60" s="20" t="s">
        <v>124</v>
      </c>
      <c r="C60" s="20" t="s">
        <v>123</v>
      </c>
      <c r="D60" s="20">
        <v>1</v>
      </c>
      <c r="E60" s="22">
        <f>_xlfn.IFNA(VLOOKUP(A60,Data!A$2:C$114,2,0),"")</f>
        <v>0</v>
      </c>
      <c r="F60" s="8"/>
      <c r="G60" s="23">
        <f t="shared" si="0"/>
        <v>0</v>
      </c>
      <c r="H60" s="24">
        <f t="shared" si="1"/>
        <v>2</v>
      </c>
      <c r="I60" s="24">
        <f t="shared" si="2"/>
        <v>0</v>
      </c>
      <c r="K60" s="25">
        <f>_xlfn.IFNA(VLOOKUP(A60,Data!A$2:C$114,3,0),"")</f>
        <v>0</v>
      </c>
      <c r="L60" s="8">
        <f t="shared" si="3"/>
        <v>0</v>
      </c>
      <c r="M60" s="23">
        <f t="shared" si="4"/>
        <v>0</v>
      </c>
      <c r="N60" s="26"/>
      <c r="O60" s="23">
        <f t="shared" si="5"/>
        <v>0</v>
      </c>
      <c r="P60" s="23">
        <f t="shared" si="6"/>
        <v>0</v>
      </c>
    </row>
    <row r="61" spans="1:16" ht="12.75">
      <c r="A61" s="19" t="s">
        <v>125</v>
      </c>
      <c r="B61" s="20" t="s">
        <v>126</v>
      </c>
      <c r="C61" s="20" t="s">
        <v>127</v>
      </c>
      <c r="D61" s="20">
        <v>0</v>
      </c>
      <c r="E61" s="22">
        <f>_xlfn.IFNA(VLOOKUP(A61,Data!A$2:C$114,2,0),"")</f>
        <v>0</v>
      </c>
      <c r="F61" s="8"/>
      <c r="G61" s="23">
        <f t="shared" si="0"/>
        <v>0</v>
      </c>
      <c r="H61" s="24">
        <f t="shared" si="1"/>
        <v>2</v>
      </c>
      <c r="I61" s="24">
        <f t="shared" si="2"/>
        <v>0</v>
      </c>
      <c r="K61" s="25">
        <f>_xlfn.IFNA(VLOOKUP(A61,Data!A$2:C$114,3,0),"")</f>
        <v>0</v>
      </c>
      <c r="L61" s="8">
        <f t="shared" si="3"/>
        <v>0</v>
      </c>
      <c r="M61" s="23">
        <f t="shared" si="4"/>
        <v>0</v>
      </c>
      <c r="N61" s="26"/>
      <c r="O61" s="23">
        <f t="shared" si="5"/>
        <v>0</v>
      </c>
      <c r="P61" s="23">
        <f t="shared" si="6"/>
        <v>0</v>
      </c>
    </row>
    <row r="62" spans="1:16" ht="12.75">
      <c r="A62" s="19" t="s">
        <v>128</v>
      </c>
      <c r="B62" s="20" t="s">
        <v>129</v>
      </c>
      <c r="C62" s="20" t="s">
        <v>130</v>
      </c>
      <c r="D62" s="20">
        <v>0</v>
      </c>
      <c r="E62" s="22">
        <f>_xlfn.IFNA(VLOOKUP(A62,Data!A$2:C$114,2,0),"")</f>
        <v>0</v>
      </c>
      <c r="F62" s="8"/>
      <c r="G62" s="23">
        <f t="shared" si="0"/>
        <v>0</v>
      </c>
      <c r="H62" s="24">
        <f t="shared" si="1"/>
        <v>2</v>
      </c>
      <c r="I62" s="24">
        <f t="shared" si="2"/>
        <v>0</v>
      </c>
      <c r="K62" s="25">
        <f>_xlfn.IFNA(VLOOKUP(A62,Data!A$2:C$114,3,0),"")</f>
        <v>0</v>
      </c>
      <c r="L62" s="8">
        <f t="shared" si="3"/>
        <v>0</v>
      </c>
      <c r="M62" s="23">
        <f t="shared" si="4"/>
        <v>0</v>
      </c>
      <c r="N62" s="26"/>
      <c r="O62" s="23">
        <f t="shared" si="5"/>
        <v>0</v>
      </c>
      <c r="P62" s="23">
        <f t="shared" si="6"/>
        <v>0</v>
      </c>
    </row>
    <row r="63" spans="1:16" ht="12.75">
      <c r="A63" t="s">
        <v>131</v>
      </c>
      <c r="D63" s="29"/>
      <c r="E63" s="22">
        <f>_xlfn.IFNA(VLOOKUP(A63,Data!A$2:C$114,2,0),"")</f>
        <v>0</v>
      </c>
      <c r="F63" s="8"/>
      <c r="G63" s="23">
        <f t="shared" si="0"/>
        <v>0</v>
      </c>
      <c r="H63" s="24">
        <f t="shared" si="1"/>
        <v>2</v>
      </c>
      <c r="I63" s="24">
        <f t="shared" si="2"/>
        <v>0</v>
      </c>
      <c r="K63" s="25">
        <f>_xlfn.IFNA(VLOOKUP(A63,Data!A$2:C$114,3,0),"")</f>
        <v>0</v>
      </c>
      <c r="L63" s="8">
        <f t="shared" si="3"/>
        <v>0</v>
      </c>
      <c r="M63" s="23">
        <f t="shared" si="4"/>
        <v>0</v>
      </c>
      <c r="N63" s="26"/>
      <c r="O63" s="23">
        <f t="shared" si="5"/>
        <v>0</v>
      </c>
      <c r="P63" s="23">
        <f t="shared" si="6"/>
        <v>0</v>
      </c>
    </row>
    <row r="64" spans="1:16" ht="12.75">
      <c r="A64" t="s">
        <v>131</v>
      </c>
      <c r="D64" s="29"/>
      <c r="E64" s="22">
        <f>_xlfn.IFNA(VLOOKUP(A64,Data!A$2:C$114,2,0),"")</f>
        <v>0</v>
      </c>
      <c r="F64" s="8"/>
      <c r="G64" s="23">
        <f t="shared" si="0"/>
        <v>0</v>
      </c>
      <c r="H64" s="24">
        <f t="shared" si="1"/>
        <v>2</v>
      </c>
      <c r="I64" s="24">
        <f t="shared" si="2"/>
        <v>0</v>
      </c>
      <c r="K64" s="25">
        <f>_xlfn.IFNA(VLOOKUP(A64,Data!A$2:C$114,3,0),"")</f>
        <v>0</v>
      </c>
      <c r="L64" s="8">
        <f t="shared" si="3"/>
        <v>0</v>
      </c>
      <c r="M64" s="23">
        <f t="shared" si="4"/>
        <v>0</v>
      </c>
      <c r="N64" s="26"/>
      <c r="O64" s="23">
        <f t="shared" si="5"/>
        <v>0</v>
      </c>
      <c r="P64" s="23">
        <f t="shared" si="6"/>
        <v>0</v>
      </c>
    </row>
    <row r="65" spans="1:16" ht="12.75">
      <c r="A65" t="s">
        <v>131</v>
      </c>
      <c r="D65" s="29"/>
      <c r="E65" s="22">
        <f>_xlfn.IFNA(VLOOKUP(A65,Data!A$2:C$114,2,0),"")</f>
        <v>0</v>
      </c>
      <c r="F65" s="8"/>
      <c r="G65" s="23">
        <f t="shared" si="0"/>
        <v>0</v>
      </c>
      <c r="H65" s="24">
        <f t="shared" si="1"/>
        <v>2</v>
      </c>
      <c r="I65" s="24">
        <f t="shared" si="2"/>
        <v>0</v>
      </c>
      <c r="K65" s="25">
        <f>_xlfn.IFNA(VLOOKUP(A65,Data!A$2:C$114,3,0),"")</f>
        <v>0</v>
      </c>
      <c r="L65" s="8">
        <f t="shared" si="3"/>
        <v>0</v>
      </c>
      <c r="M65" s="23">
        <f t="shared" si="4"/>
        <v>0</v>
      </c>
      <c r="N65" s="26"/>
      <c r="O65" s="23">
        <f t="shared" si="5"/>
        <v>0</v>
      </c>
      <c r="P65" s="23">
        <f t="shared" si="6"/>
        <v>0</v>
      </c>
    </row>
    <row r="66" spans="1:16" ht="12.75">
      <c r="A66" t="s">
        <v>131</v>
      </c>
      <c r="D66" s="29"/>
      <c r="E66" s="22">
        <f>_xlfn.IFNA(VLOOKUP(A66,Data!A$2:C$114,2,0),"")</f>
        <v>0</v>
      </c>
      <c r="F66" s="8"/>
      <c r="G66" s="23">
        <f t="shared" si="0"/>
        <v>0</v>
      </c>
      <c r="H66" s="24">
        <f t="shared" si="1"/>
        <v>2</v>
      </c>
      <c r="I66" s="24">
        <f t="shared" si="2"/>
        <v>0</v>
      </c>
      <c r="K66" s="25">
        <f>_xlfn.IFNA(VLOOKUP(A66,Data!A$2:C$114,3,0),"")</f>
        <v>0</v>
      </c>
      <c r="L66" s="8">
        <f t="shared" si="3"/>
        <v>0</v>
      </c>
      <c r="M66" s="23">
        <f t="shared" si="4"/>
        <v>0</v>
      </c>
      <c r="N66" s="26"/>
      <c r="O66" s="23">
        <f t="shared" si="5"/>
        <v>0</v>
      </c>
      <c r="P66" s="23">
        <f t="shared" si="6"/>
        <v>0</v>
      </c>
    </row>
    <row r="67" spans="1:16" ht="12.75">
      <c r="A67" t="s">
        <v>131</v>
      </c>
      <c r="D67" s="29"/>
      <c r="E67" s="22">
        <f>_xlfn.IFNA(VLOOKUP(A67,Data!A$2:C$114,2,0),"")</f>
        <v>0</v>
      </c>
      <c r="F67" s="8"/>
      <c r="G67" s="23">
        <f t="shared" si="0"/>
        <v>0</v>
      </c>
      <c r="H67" s="24">
        <f t="shared" si="1"/>
        <v>2</v>
      </c>
      <c r="I67" s="24">
        <f t="shared" si="2"/>
        <v>0</v>
      </c>
      <c r="K67" s="25">
        <f>_xlfn.IFNA(VLOOKUP(A67,Data!A$2:C$114,3,0),"")</f>
        <v>0</v>
      </c>
      <c r="L67" s="8">
        <f t="shared" si="3"/>
        <v>0</v>
      </c>
      <c r="M67" s="23">
        <f t="shared" si="4"/>
        <v>0</v>
      </c>
      <c r="N67" s="26"/>
      <c r="O67" s="23">
        <f t="shared" si="5"/>
        <v>0</v>
      </c>
      <c r="P67" s="23">
        <f t="shared" si="6"/>
        <v>0</v>
      </c>
    </row>
    <row r="68" spans="1:16" ht="12.75">
      <c r="A68" t="s">
        <v>131</v>
      </c>
      <c r="D68" s="29"/>
      <c r="E68" s="22">
        <f>_xlfn.IFNA(VLOOKUP(A68,Data!A$2:C$114,2,0),"")</f>
        <v>0</v>
      </c>
      <c r="F68" s="8"/>
      <c r="G68" s="23">
        <f t="shared" si="0"/>
        <v>0</v>
      </c>
      <c r="H68" s="24">
        <f t="shared" si="1"/>
        <v>2</v>
      </c>
      <c r="I68" s="24">
        <f t="shared" si="2"/>
        <v>0</v>
      </c>
      <c r="K68" s="25">
        <f>_xlfn.IFNA(VLOOKUP(A68,Data!A$2:C$114,3,0),"")</f>
        <v>0</v>
      </c>
      <c r="L68" s="8">
        <f t="shared" si="3"/>
        <v>0</v>
      </c>
      <c r="M68" s="23">
        <f t="shared" si="4"/>
        <v>0</v>
      </c>
      <c r="N68" s="26"/>
      <c r="O68" s="23">
        <f t="shared" si="5"/>
        <v>0</v>
      </c>
      <c r="P68" s="23">
        <f t="shared" si="6"/>
        <v>0</v>
      </c>
    </row>
    <row r="69" spans="1:16" ht="12.75">
      <c r="A69" t="s">
        <v>131</v>
      </c>
      <c r="D69" s="29"/>
      <c r="E69" s="22">
        <f>_xlfn.IFNA(VLOOKUP(A69,Data!A$2:C$114,2,0),"")</f>
        <v>0</v>
      </c>
      <c r="F69" s="8"/>
      <c r="G69" s="23">
        <f t="shared" si="0"/>
        <v>0</v>
      </c>
      <c r="H69" s="24">
        <f t="shared" si="1"/>
        <v>2</v>
      </c>
      <c r="I69" s="24">
        <f t="shared" si="2"/>
        <v>0</v>
      </c>
      <c r="K69" s="25">
        <f>_xlfn.IFNA(VLOOKUP(A69,Data!A$2:C$114,3,0),"")</f>
        <v>0</v>
      </c>
      <c r="L69" s="8">
        <f t="shared" si="3"/>
        <v>0</v>
      </c>
      <c r="M69" s="23">
        <f t="shared" si="4"/>
        <v>0</v>
      </c>
      <c r="N69" s="26"/>
      <c r="O69" s="23">
        <f t="shared" si="5"/>
        <v>0</v>
      </c>
      <c r="P69" s="23">
        <f t="shared" si="6"/>
        <v>0</v>
      </c>
    </row>
    <row r="70" spans="1:16" ht="12.75">
      <c r="A70" t="s">
        <v>131</v>
      </c>
      <c r="D70" s="29"/>
      <c r="E70" s="22">
        <f>_xlfn.IFNA(VLOOKUP(A70,Data!A$2:C$114,2,0),"")</f>
        <v>0</v>
      </c>
      <c r="F70" s="8"/>
      <c r="G70" s="23">
        <f t="shared" si="0"/>
        <v>0</v>
      </c>
      <c r="H70" s="24">
        <f t="shared" si="1"/>
        <v>2</v>
      </c>
      <c r="I70" s="24">
        <f t="shared" si="2"/>
        <v>0</v>
      </c>
      <c r="K70" s="25">
        <f>_xlfn.IFNA(VLOOKUP(A70,Data!A$2:C$114,3,0),"")</f>
        <v>0</v>
      </c>
      <c r="L70" s="8">
        <f t="shared" si="3"/>
        <v>0</v>
      </c>
      <c r="M70" s="23">
        <f t="shared" si="4"/>
        <v>0</v>
      </c>
      <c r="N70" s="26"/>
      <c r="O70" s="23">
        <f t="shared" si="5"/>
        <v>0</v>
      </c>
      <c r="P70" s="23">
        <f t="shared" si="6"/>
        <v>0</v>
      </c>
    </row>
    <row r="71" spans="1:16" ht="12.75">
      <c r="A71" t="s">
        <v>131</v>
      </c>
      <c r="D71" s="29"/>
      <c r="E71" s="22">
        <f>_xlfn.IFNA(VLOOKUP(A71,Data!A$2:C$114,2,0),"")</f>
        <v>0</v>
      </c>
      <c r="F71" s="8"/>
      <c r="G71" s="23">
        <f t="shared" si="0"/>
        <v>0</v>
      </c>
      <c r="H71" s="24">
        <f t="shared" si="1"/>
        <v>2</v>
      </c>
      <c r="I71" s="24">
        <f t="shared" si="2"/>
        <v>0</v>
      </c>
      <c r="K71" s="25">
        <f>_xlfn.IFNA(VLOOKUP(A71,Data!A$2:C$114,3,0),"")</f>
        <v>0</v>
      </c>
      <c r="L71" s="8">
        <f t="shared" si="3"/>
        <v>0</v>
      </c>
      <c r="M71" s="23">
        <f t="shared" si="4"/>
        <v>0</v>
      </c>
      <c r="N71" s="26"/>
      <c r="O71" s="23">
        <f t="shared" si="5"/>
        <v>0</v>
      </c>
      <c r="P71" s="23">
        <f t="shared" si="6"/>
        <v>0</v>
      </c>
    </row>
    <row r="72" spans="11:12" ht="12.75">
      <c r="K72" s="10"/>
      <c r="L72" s="10"/>
    </row>
  </sheetData>
  <sheetProtection selectLockedCells="1" selectUnlockedCells="1"/>
  <mergeCells count="3">
    <mergeCell ref="E12:I12"/>
    <mergeCell ref="K12:M12"/>
    <mergeCell ref="O12:P12"/>
  </mergeCells>
  <hyperlinks>
    <hyperlink ref="A2" r:id="rId1" display="Instructions at: https://chipsblog.pcc.com/estimating-the-cost-of-your-vaccine-business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2"/>
  <sheetViews>
    <sheetView zoomScale="110" zoomScaleNormal="110" workbookViewId="0" topLeftCell="A1">
      <selection activeCell="C6" sqref="C6"/>
    </sheetView>
  </sheetViews>
  <sheetFormatPr defaultColWidth="10.28125" defaultRowHeight="12.75"/>
  <cols>
    <col min="1" max="1" width="8.28125" style="30" customWidth="1"/>
    <col min="2" max="2" width="7.00390625" style="0" customWidth="1"/>
    <col min="3" max="3" width="9.28125" style="0" customWidth="1"/>
    <col min="4" max="16384" width="11.00390625" style="0" customWidth="1"/>
  </cols>
  <sheetData>
    <row r="1" spans="1:54" ht="36">
      <c r="A1" s="31" t="s">
        <v>13</v>
      </c>
      <c r="B1" s="7" t="s">
        <v>17</v>
      </c>
      <c r="C1" s="7" t="s">
        <v>132</v>
      </c>
      <c r="D1" s="7"/>
      <c r="E1" s="7"/>
      <c r="F1" s="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ht="12.75">
      <c r="A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2019-11-19T17:18:09Z</dcterms:created>
  <dcterms:modified xsi:type="dcterms:W3CDTF">2019-12-15T22:53:11Z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